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 Administration\A_01-14_Temp_BoardContracts\SFY 2026\FY2026 AFA Blank Budget to send to providers\"/>
    </mc:Choice>
  </mc:AlternateContent>
  <xr:revisionPtr revIDLastSave="0" documentId="13_ncr:1_{04062DD3-4E23-4D3E-B2B8-B9B5DC989878}" xr6:coauthVersionLast="47" xr6:coauthVersionMax="47" xr10:uidLastSave="{00000000-0000-0000-0000-000000000000}"/>
  <bookViews>
    <workbookView xWindow="29925" yWindow="285" windowWidth="26085" windowHeight="13455" firstSheet="3" activeTab="7" xr2:uid="{424B044F-C329-4778-A746-25EFAC23B512}"/>
  </bookViews>
  <sheets>
    <sheet name="Instructions" sheetId="5" r:id="rId1"/>
    <sheet name="Total Agency" sheetId="4" r:id="rId2"/>
    <sheet name="Treatment" sheetId="8" r:id="rId3"/>
    <sheet name="Prevention" sheetId="9" r:id="rId4"/>
    <sheet name="Supportive " sheetId="16" r:id="rId5"/>
    <sheet name="Supportive - Detail " sheetId="17" r:id="rId6"/>
    <sheet name="Supportive - Activities" sheetId="18" r:id="rId7"/>
    <sheet name="Adminstration" sheetId="11" r:id="rId8"/>
    <sheet name="Pass Thru Funding" sheetId="12" r:id="rId9"/>
    <sheet name="Lookup" sheetId="19" state="hidden" r:id="rId10"/>
    <sheet name="040 Codes" sheetId="14" state="hidden" r:id="rId11"/>
  </sheets>
  <definedNames>
    <definedName name="_xlnm.Print_Area" localSheetId="4">'Supportive '!$A$1:$D$34</definedName>
    <definedName name="_xlnm.Print_Titles" localSheetId="4">'Supportive 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8" l="1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AJ33" i="8"/>
  <c r="AF33" i="8"/>
  <c r="Q33" i="8"/>
  <c r="O33" i="8"/>
  <c r="P33" i="8" s="1"/>
  <c r="N33" i="8"/>
  <c r="AJ13" i="8"/>
  <c r="AF13" i="8"/>
  <c r="Q13" i="8"/>
  <c r="N13" i="8"/>
  <c r="C3" i="16"/>
  <c r="I34" i="16"/>
  <c r="AD45" i="8"/>
  <c r="AF10" i="8"/>
  <c r="AO11" i="16"/>
  <c r="AL12" i="16"/>
  <c r="AM12" i="16"/>
  <c r="AN12" i="16"/>
  <c r="AO12" i="16"/>
  <c r="AL13" i="16"/>
  <c r="AM13" i="16"/>
  <c r="AN13" i="16"/>
  <c r="AX13" i="16" s="1"/>
  <c r="AO13" i="16"/>
  <c r="AL14" i="16"/>
  <c r="AM14" i="16"/>
  <c r="AW14" i="16" s="1"/>
  <c r="AN14" i="16"/>
  <c r="AX14" i="16" s="1"/>
  <c r="AO14" i="16"/>
  <c r="AL15" i="16"/>
  <c r="AM15" i="16"/>
  <c r="AN15" i="16"/>
  <c r="AO15" i="16"/>
  <c r="AL16" i="16"/>
  <c r="AM16" i="16"/>
  <c r="AN16" i="16"/>
  <c r="AO16" i="16"/>
  <c r="AL17" i="16"/>
  <c r="AM17" i="16"/>
  <c r="AN17" i="16"/>
  <c r="AO17" i="16"/>
  <c r="AL18" i="16"/>
  <c r="AM18" i="16"/>
  <c r="AQ18" i="16" s="1"/>
  <c r="AN18" i="16"/>
  <c r="AX18" i="16" s="1"/>
  <c r="AO18" i="16"/>
  <c r="AL19" i="16"/>
  <c r="AM19" i="16"/>
  <c r="AN19" i="16"/>
  <c r="AO19" i="16"/>
  <c r="AL20" i="16"/>
  <c r="AM20" i="16"/>
  <c r="AN20" i="16"/>
  <c r="AO20" i="16"/>
  <c r="AL21" i="16"/>
  <c r="AM21" i="16"/>
  <c r="AN21" i="16"/>
  <c r="AO21" i="16"/>
  <c r="AL22" i="16"/>
  <c r="AM22" i="16"/>
  <c r="AN22" i="16"/>
  <c r="AR22" i="16" s="1"/>
  <c r="AO22" i="16"/>
  <c r="AL23" i="16"/>
  <c r="AM23" i="16"/>
  <c r="AN23" i="16"/>
  <c r="AO23" i="16"/>
  <c r="AL24" i="16"/>
  <c r="AM24" i="16"/>
  <c r="AN24" i="16"/>
  <c r="AO24" i="16"/>
  <c r="AL25" i="16"/>
  <c r="AM25" i="16"/>
  <c r="AN25" i="16"/>
  <c r="AO25" i="16"/>
  <c r="AL26" i="16"/>
  <c r="AM26" i="16"/>
  <c r="AW26" i="16" s="1"/>
  <c r="AN26" i="16"/>
  <c r="AR26" i="16" s="1"/>
  <c r="AO26" i="16"/>
  <c r="AL27" i="16"/>
  <c r="AM27" i="16"/>
  <c r="AN27" i="16"/>
  <c r="AO27" i="16"/>
  <c r="AL28" i="16"/>
  <c r="AM28" i="16"/>
  <c r="AN28" i="16"/>
  <c r="AO28" i="16"/>
  <c r="AL29" i="16"/>
  <c r="AM29" i="16"/>
  <c r="AN29" i="16"/>
  <c r="AX29" i="16" s="1"/>
  <c r="AO29" i="16"/>
  <c r="AL30" i="16"/>
  <c r="AM30" i="16"/>
  <c r="AW30" i="16" s="1"/>
  <c r="AN30" i="16"/>
  <c r="AX30" i="16" s="1"/>
  <c r="AO30" i="16"/>
  <c r="AL31" i="16"/>
  <c r="AM31" i="16"/>
  <c r="AN31" i="16"/>
  <c r="AO31" i="16"/>
  <c r="AL32" i="16"/>
  <c r="AM32" i="16"/>
  <c r="AN32" i="16"/>
  <c r="AO32" i="16"/>
  <c r="AL33" i="16"/>
  <c r="AM33" i="16"/>
  <c r="AN33" i="16"/>
  <c r="AO33" i="16"/>
  <c r="AT13" i="16"/>
  <c r="AV14" i="16"/>
  <c r="AT17" i="16"/>
  <c r="AS18" i="16"/>
  <c r="AQ21" i="16"/>
  <c r="AX21" i="16"/>
  <c r="AQ22" i="16"/>
  <c r="AW25" i="16"/>
  <c r="AX25" i="16"/>
  <c r="AP26" i="16"/>
  <c r="AT29" i="16"/>
  <c r="AV30" i="16"/>
  <c r="AT33" i="16"/>
  <c r="AV12" i="16"/>
  <c r="AW12" i="16"/>
  <c r="AX12" i="16"/>
  <c r="AV13" i="16"/>
  <c r="AW13" i="16"/>
  <c r="AV15" i="16"/>
  <c r="AW15" i="16"/>
  <c r="AX15" i="16"/>
  <c r="AV16" i="16"/>
  <c r="AW16" i="16"/>
  <c r="AX16" i="16"/>
  <c r="AV17" i="16"/>
  <c r="AW17" i="16"/>
  <c r="AX17" i="16"/>
  <c r="AV18" i="16"/>
  <c r="AW18" i="16"/>
  <c r="AV19" i="16"/>
  <c r="AW19" i="16"/>
  <c r="AX19" i="16"/>
  <c r="AV20" i="16"/>
  <c r="AW20" i="16"/>
  <c r="AX20" i="16"/>
  <c r="AV21" i="16"/>
  <c r="AV22" i="16"/>
  <c r="AV23" i="16"/>
  <c r="AW23" i="16"/>
  <c r="AX23" i="16"/>
  <c r="AV24" i="16"/>
  <c r="AW24" i="16"/>
  <c r="AX24" i="16"/>
  <c r="AV25" i="16"/>
  <c r="AV27" i="16"/>
  <c r="AW27" i="16"/>
  <c r="AX27" i="16"/>
  <c r="AV28" i="16"/>
  <c r="AW28" i="16"/>
  <c r="AX28" i="16"/>
  <c r="AV29" i="16"/>
  <c r="AW29" i="16"/>
  <c r="AV31" i="16"/>
  <c r="AW31" i="16"/>
  <c r="AX31" i="16"/>
  <c r="AV32" i="16"/>
  <c r="AW32" i="16"/>
  <c r="AX32" i="16"/>
  <c r="AV33" i="16"/>
  <c r="AW33" i="16"/>
  <c r="AX33" i="16"/>
  <c r="AS12" i="16"/>
  <c r="AT12" i="16"/>
  <c r="AU12" i="16"/>
  <c r="AS13" i="16"/>
  <c r="AU13" i="16"/>
  <c r="AS15" i="16"/>
  <c r="AT15" i="16"/>
  <c r="AU15" i="16"/>
  <c r="AS16" i="16"/>
  <c r="AT16" i="16"/>
  <c r="AU16" i="16"/>
  <c r="AS17" i="16"/>
  <c r="AU17" i="16"/>
  <c r="AS19" i="16"/>
  <c r="AT19" i="16"/>
  <c r="AU19" i="16"/>
  <c r="AS20" i="16"/>
  <c r="AT20" i="16"/>
  <c r="AU20" i="16"/>
  <c r="AS21" i="16"/>
  <c r="AT21" i="16"/>
  <c r="AU21" i="16"/>
  <c r="AS22" i="16"/>
  <c r="AT22" i="16"/>
  <c r="AS23" i="16"/>
  <c r="AT23" i="16"/>
  <c r="AU23" i="16"/>
  <c r="AS24" i="16"/>
  <c r="AT24" i="16"/>
  <c r="AU24" i="16"/>
  <c r="AS25" i="16"/>
  <c r="AU25" i="16"/>
  <c r="AT26" i="16"/>
  <c r="AS27" i="16"/>
  <c r="AT27" i="16"/>
  <c r="AU27" i="16"/>
  <c r="AS28" i="16"/>
  <c r="AT28" i="16"/>
  <c r="AU28" i="16"/>
  <c r="AS29" i="16"/>
  <c r="AU29" i="16"/>
  <c r="AS31" i="16"/>
  <c r="AT31" i="16"/>
  <c r="AU31" i="16"/>
  <c r="AS32" i="16"/>
  <c r="AT32" i="16"/>
  <c r="AU32" i="16"/>
  <c r="AS33" i="16"/>
  <c r="AU33" i="16"/>
  <c r="AR12" i="16"/>
  <c r="AR13" i="16"/>
  <c r="AR15" i="16"/>
  <c r="AR16" i="16"/>
  <c r="AR17" i="16"/>
  <c r="AR19" i="16"/>
  <c r="AR20" i="16"/>
  <c r="AR21" i="16"/>
  <c r="AR23" i="16"/>
  <c r="AR24" i="16"/>
  <c r="AR25" i="16"/>
  <c r="AR27" i="16"/>
  <c r="AR28" i="16"/>
  <c r="AR29" i="16"/>
  <c r="AR31" i="16"/>
  <c r="AR32" i="16"/>
  <c r="AR33" i="16"/>
  <c r="AQ12" i="16"/>
  <c r="AQ13" i="16"/>
  <c r="AQ14" i="16"/>
  <c r="AQ15" i="16"/>
  <c r="AQ16" i="16"/>
  <c r="AQ19" i="16"/>
  <c r="AQ20" i="16"/>
  <c r="AQ23" i="16"/>
  <c r="AQ24" i="16"/>
  <c r="AQ25" i="16"/>
  <c r="AQ27" i="16"/>
  <c r="AQ28" i="16"/>
  <c r="AQ29" i="16"/>
  <c r="AQ30" i="16"/>
  <c r="AQ31" i="16"/>
  <c r="AQ32" i="16"/>
  <c r="AP12" i="16"/>
  <c r="AP13" i="16"/>
  <c r="AP15" i="16"/>
  <c r="AP16" i="16"/>
  <c r="AP17" i="16"/>
  <c r="AP18" i="16"/>
  <c r="AP19" i="16"/>
  <c r="AP20" i="16"/>
  <c r="AP21" i="16"/>
  <c r="AP22" i="16"/>
  <c r="AP23" i="16"/>
  <c r="AP24" i="16"/>
  <c r="AP25" i="16"/>
  <c r="AP27" i="16"/>
  <c r="AP28" i="16"/>
  <c r="AP29" i="16"/>
  <c r="AP31" i="16"/>
  <c r="AP32" i="16"/>
  <c r="AP33" i="16"/>
  <c r="AY10" i="16"/>
  <c r="AY34" i="16" s="1"/>
  <c r="AD4" i="16" s="1"/>
  <c r="AO10" i="16"/>
  <c r="AY11" i="16"/>
  <c r="AY12" i="16"/>
  <c r="AY13" i="16"/>
  <c r="AY14" i="16"/>
  <c r="AY15" i="16"/>
  <c r="AY16" i="16"/>
  <c r="AY17" i="16"/>
  <c r="AY18" i="16"/>
  <c r="AY19" i="16"/>
  <c r="AY20" i="16"/>
  <c r="AY21" i="16"/>
  <c r="AY22" i="16"/>
  <c r="AY23" i="16"/>
  <c r="AY24" i="16"/>
  <c r="AY25" i="16"/>
  <c r="AY26" i="16"/>
  <c r="AY27" i="16"/>
  <c r="AY28" i="16"/>
  <c r="AY29" i="16"/>
  <c r="AY30" i="16"/>
  <c r="AY31" i="16"/>
  <c r="AY32" i="16"/>
  <c r="AY33" i="16"/>
  <c r="AI34" i="16"/>
  <c r="AH34" i="16"/>
  <c r="AG34" i="16"/>
  <c r="AF34" i="16"/>
  <c r="AE34" i="16"/>
  <c r="AD34" i="16"/>
  <c r="AC34" i="16"/>
  <c r="AB34" i="16"/>
  <c r="AA34" i="16"/>
  <c r="Z34" i="16"/>
  <c r="Y34" i="16"/>
  <c r="Z2" i="16" s="1"/>
  <c r="Q4" i="8"/>
  <c r="W11" i="16"/>
  <c r="AL11" i="16" s="1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10" i="16"/>
  <c r="AM10" i="16" s="1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J27" i="16"/>
  <c r="AJ28" i="16"/>
  <c r="AJ29" i="16"/>
  <c r="AJ30" i="16"/>
  <c r="AJ31" i="16"/>
  <c r="AJ32" i="16"/>
  <c r="AJ33" i="16"/>
  <c r="D10" i="16"/>
  <c r="AP11" i="16" l="1"/>
  <c r="AV11" i="16"/>
  <c r="AS11" i="16"/>
  <c r="AN11" i="16"/>
  <c r="AM11" i="16"/>
  <c r="AH33" i="8"/>
  <c r="O13" i="8"/>
  <c r="P13" i="8" s="1"/>
  <c r="AH13" i="8" s="1"/>
  <c r="AW10" i="16"/>
  <c r="AT10" i="16"/>
  <c r="AQ10" i="16"/>
  <c r="AL10" i="16"/>
  <c r="AS10" i="16" s="1"/>
  <c r="AN10" i="16"/>
  <c r="AU22" i="16"/>
  <c r="AU18" i="16"/>
  <c r="AU26" i="16"/>
  <c r="AR18" i="16"/>
  <c r="AQ26" i="16"/>
  <c r="AS26" i="16"/>
  <c r="AW22" i="16"/>
  <c r="AX22" i="16"/>
  <c r="AU30" i="16"/>
  <c r="AT25" i="16"/>
  <c r="AU14" i="16"/>
  <c r="AR30" i="16"/>
  <c r="AR14" i="16"/>
  <c r="AT30" i="16"/>
  <c r="AT14" i="16"/>
  <c r="AX26" i="16"/>
  <c r="AW21" i="16"/>
  <c r="AP30" i="16"/>
  <c r="AP14" i="16"/>
  <c r="AS30" i="16"/>
  <c r="AS14" i="16"/>
  <c r="AV26" i="16"/>
  <c r="AT18" i="16"/>
  <c r="AQ33" i="16"/>
  <c r="AQ17" i="16"/>
  <c r="AU11" i="16" l="1"/>
  <c r="AR11" i="16"/>
  <c r="AX11" i="16"/>
  <c r="AQ11" i="16"/>
  <c r="AQ34" i="16" s="1"/>
  <c r="AT11" i="16"/>
  <c r="AT34" i="16" s="1"/>
  <c r="AB3" i="16" s="1"/>
  <c r="AW11" i="16"/>
  <c r="AW34" i="16" s="1"/>
  <c r="AB4" i="16" s="1"/>
  <c r="AV10" i="16"/>
  <c r="AV34" i="16" s="1"/>
  <c r="AA4" i="16" s="1"/>
  <c r="AP10" i="16"/>
  <c r="AP34" i="16" s="1"/>
  <c r="AU10" i="16"/>
  <c r="AU34" i="16" s="1"/>
  <c r="AC3" i="16" s="1"/>
  <c r="AX10" i="16"/>
  <c r="AX34" i="16" s="1"/>
  <c r="AC4" i="16" s="1"/>
  <c r="AR10" i="16"/>
  <c r="AR34" i="16" s="1"/>
  <c r="AS34" i="16"/>
  <c r="AA3" i="16" s="1"/>
  <c r="AA4" i="17" l="1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D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J4" i="4"/>
  <c r="C10" i="4"/>
  <c r="AJ10" i="16"/>
  <c r="Q11" i="16"/>
  <c r="Q12" i="16"/>
  <c r="Q13" i="16"/>
  <c r="Q14" i="16"/>
  <c r="Q15" i="16"/>
  <c r="Q16" i="16"/>
  <c r="Q17" i="16"/>
  <c r="Q18" i="16"/>
  <c r="Q19" i="16"/>
  <c r="Q20" i="16"/>
  <c r="Q21" i="16"/>
  <c r="Q22" i="16"/>
  <c r="Q23" i="16"/>
  <c r="Q24" i="16"/>
  <c r="Q25" i="16"/>
  <c r="Q26" i="16"/>
  <c r="Q27" i="16"/>
  <c r="Q28" i="16"/>
  <c r="Q29" i="16"/>
  <c r="Q30" i="16"/>
  <c r="Q31" i="16"/>
  <c r="Q32" i="16"/>
  <c r="Q33" i="16"/>
  <c r="N39" i="9"/>
  <c r="M39" i="9"/>
  <c r="M8" i="9" s="1"/>
  <c r="N29" i="9"/>
  <c r="N7" i="9" s="1"/>
  <c r="N19" i="9"/>
  <c r="O9" i="9"/>
  <c r="N8" i="9"/>
  <c r="O8" i="9"/>
  <c r="P8" i="9"/>
  <c r="O7" i="9"/>
  <c r="P7" i="9"/>
  <c r="Q7" i="9"/>
  <c r="M7" i="9"/>
  <c r="N6" i="9"/>
  <c r="O6" i="9"/>
  <c r="P39" i="9"/>
  <c r="O39" i="9"/>
  <c r="Q38" i="9"/>
  <c r="Q37" i="9"/>
  <c r="Q36" i="9"/>
  <c r="Q35" i="9"/>
  <c r="Q34" i="9"/>
  <c r="Q33" i="9"/>
  <c r="P29" i="9"/>
  <c r="O29" i="9"/>
  <c r="M29" i="9"/>
  <c r="Q28" i="9"/>
  <c r="Q27" i="9"/>
  <c r="Q26" i="9"/>
  <c r="Q25" i="9"/>
  <c r="Q24" i="9"/>
  <c r="Q23" i="9"/>
  <c r="Q29" i="9" s="1"/>
  <c r="D46" i="9"/>
  <c r="C46" i="9"/>
  <c r="AA2" i="16" l="1"/>
  <c r="AG2" i="16" s="1"/>
  <c r="AC2" i="16"/>
  <c r="AI2" i="16" s="1"/>
  <c r="AB2" i="16"/>
  <c r="AH2" i="16" s="1"/>
  <c r="Z3" i="16"/>
  <c r="Q39" i="9"/>
  <c r="Q8" i="9" s="1"/>
  <c r="N9" i="9"/>
  <c r="AH3" i="16" l="1"/>
  <c r="AG3" i="16"/>
  <c r="AK3" i="16" s="1"/>
  <c r="AI3" i="16"/>
  <c r="AK2" i="16"/>
  <c r="I44" i="9"/>
  <c r="C10" i="9"/>
  <c r="D10" i="9"/>
  <c r="E10" i="9"/>
  <c r="B10" i="9"/>
  <c r="F9" i="9"/>
  <c r="F8" i="9"/>
  <c r="K11" i="11" s="1"/>
  <c r="F13" i="9"/>
  <c r="C42" i="9"/>
  <c r="C34" i="9"/>
  <c r="AJ10" i="8"/>
  <c r="O50" i="8"/>
  <c r="B51" i="8"/>
  <c r="AF11" i="8"/>
  <c r="AF12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32" i="8"/>
  <c r="AF34" i="8"/>
  <c r="AF35" i="8"/>
  <c r="AF36" i="8"/>
  <c r="AF37" i="8"/>
  <c r="AF38" i="8"/>
  <c r="AF39" i="8"/>
  <c r="AF40" i="8"/>
  <c r="AF41" i="8"/>
  <c r="AF42" i="8"/>
  <c r="AF43" i="8"/>
  <c r="AF44" i="8"/>
  <c r="W45" i="8"/>
  <c r="V45" i="8"/>
  <c r="U45" i="8"/>
  <c r="V4" i="8" s="1"/>
  <c r="Q11" i="8"/>
  <c r="Q12" i="8"/>
  <c r="Q14" i="8"/>
  <c r="Q15" i="8"/>
  <c r="Q16" i="8"/>
  <c r="Q17" i="8"/>
  <c r="Q18" i="8"/>
  <c r="Q19" i="8"/>
  <c r="Q20" i="8"/>
  <c r="Q22" i="8"/>
  <c r="Q23" i="8"/>
  <c r="Q24" i="8"/>
  <c r="Q25" i="8"/>
  <c r="Q26" i="8"/>
  <c r="Q27" i="8"/>
  <c r="Q28" i="8"/>
  <c r="Q29" i="8"/>
  <c r="Q30" i="8"/>
  <c r="Q31" i="8"/>
  <c r="Q32" i="8"/>
  <c r="Q34" i="8"/>
  <c r="Q35" i="8"/>
  <c r="Q36" i="8"/>
  <c r="Q37" i="8"/>
  <c r="Q38" i="8"/>
  <c r="Q39" i="8"/>
  <c r="Q40" i="8"/>
  <c r="Q41" i="8"/>
  <c r="Q42" i="8"/>
  <c r="Q43" i="8"/>
  <c r="Q44" i="8"/>
  <c r="D61" i="8" l="1"/>
  <c r="E70" i="8"/>
  <c r="E79" i="8"/>
  <c r="D84" i="8"/>
  <c r="E60" i="8"/>
  <c r="D65" i="8"/>
  <c r="E83" i="8"/>
  <c r="D70" i="8"/>
  <c r="D52" i="8"/>
  <c r="E61" i="8"/>
  <c r="D66" i="8"/>
  <c r="D75" i="8"/>
  <c r="E84" i="8"/>
  <c r="D77" i="8"/>
  <c r="E74" i="8"/>
  <c r="E52" i="8"/>
  <c r="D57" i="8"/>
  <c r="E66" i="8"/>
  <c r="E75" i="8"/>
  <c r="D80" i="8"/>
  <c r="D58" i="8"/>
  <c r="E76" i="8"/>
  <c r="E85" i="8"/>
  <c r="D59" i="8"/>
  <c r="D69" i="8"/>
  <c r="E69" i="8"/>
  <c r="E57" i="8"/>
  <c r="D62" i="8"/>
  <c r="D71" i="8"/>
  <c r="E80" i="8"/>
  <c r="D53" i="8"/>
  <c r="E62" i="8"/>
  <c r="E71" i="8"/>
  <c r="D76" i="8"/>
  <c r="D85" i="8"/>
  <c r="E53" i="8"/>
  <c r="D67" i="8"/>
  <c r="E77" i="8"/>
  <c r="D82" i="8"/>
  <c r="D83" i="8"/>
  <c r="E58" i="8"/>
  <c r="E67" i="8"/>
  <c r="D72" i="8"/>
  <c r="D81" i="8"/>
  <c r="D54" i="8"/>
  <c r="D63" i="8"/>
  <c r="E72" i="8"/>
  <c r="E81" i="8"/>
  <c r="E54" i="8"/>
  <c r="E63" i="8"/>
  <c r="D68" i="8"/>
  <c r="E68" i="8"/>
  <c r="D74" i="8"/>
  <c r="E65" i="8"/>
  <c r="E59" i="8"/>
  <c r="D64" i="8"/>
  <c r="D73" i="8"/>
  <c r="E82" i="8"/>
  <c r="D55" i="8"/>
  <c r="E64" i="8"/>
  <c r="E73" i="8"/>
  <c r="D78" i="8"/>
  <c r="E78" i="8"/>
  <c r="E55" i="8"/>
  <c r="D60" i="8"/>
  <c r="D79" i="8"/>
  <c r="D56" i="8"/>
  <c r="E56" i="8"/>
  <c r="AJ34" i="16"/>
  <c r="F10" i="9"/>
  <c r="K10" i="11" s="1"/>
  <c r="C44" i="9"/>
  <c r="AP35" i="16" l="1"/>
  <c r="AQ35" i="16"/>
  <c r="AR35" i="16"/>
  <c r="B11" i="4"/>
  <c r="AY35" i="16"/>
  <c r="N39" i="16"/>
  <c r="D40" i="16" s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10" i="16"/>
  <c r="AJ11" i="8"/>
  <c r="AJ12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4" i="8"/>
  <c r="AJ35" i="8"/>
  <c r="AJ36" i="8"/>
  <c r="AJ37" i="8"/>
  <c r="AJ38" i="8"/>
  <c r="AJ39" i="8"/>
  <c r="AJ40" i="8"/>
  <c r="AJ41" i="8"/>
  <c r="AJ42" i="8"/>
  <c r="AJ43" i="8"/>
  <c r="AJ44" i="8"/>
  <c r="AE45" i="8"/>
  <c r="AC45" i="8"/>
  <c r="AB45" i="8"/>
  <c r="AA45" i="8"/>
  <c r="Y4" i="8" s="1"/>
  <c r="Z45" i="8"/>
  <c r="Y45" i="8"/>
  <c r="X45" i="8"/>
  <c r="W4" i="8" s="1"/>
  <c r="X4" i="8" s="1"/>
  <c r="M45" i="8"/>
  <c r="L45" i="8"/>
  <c r="K45" i="8"/>
  <c r="J45" i="8"/>
  <c r="I45" i="8"/>
  <c r="N44" i="8"/>
  <c r="N43" i="8"/>
  <c r="N42" i="8"/>
  <c r="N41" i="8"/>
  <c r="N40" i="8"/>
  <c r="N39" i="8"/>
  <c r="N38" i="8"/>
  <c r="N37" i="8"/>
  <c r="N36" i="8"/>
  <c r="N35" i="8"/>
  <c r="N34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2" i="8"/>
  <c r="N11" i="8"/>
  <c r="N10" i="8"/>
  <c r="Q5" i="8"/>
  <c r="B2" i="8"/>
  <c r="B1" i="8"/>
  <c r="D4" i="8" l="1"/>
  <c r="J2" i="4" s="1"/>
  <c r="O15" i="8"/>
  <c r="P15" i="8" s="1"/>
  <c r="AH15" i="8" s="1"/>
  <c r="O32" i="8"/>
  <c r="P32" i="8" s="1"/>
  <c r="AH32" i="8" s="1"/>
  <c r="O31" i="8"/>
  <c r="P31" i="8" s="1"/>
  <c r="AH31" i="8" s="1"/>
  <c r="O35" i="8"/>
  <c r="P35" i="8" s="1"/>
  <c r="AH35" i="8" s="1"/>
  <c r="O19" i="8"/>
  <c r="P19" i="8" s="1"/>
  <c r="AH19" i="8" s="1"/>
  <c r="O20" i="8"/>
  <c r="P20" i="8" s="1"/>
  <c r="AH20" i="8" s="1"/>
  <c r="O18" i="8"/>
  <c r="P18" i="8" s="1"/>
  <c r="AH18" i="8" s="1"/>
  <c r="O38" i="8"/>
  <c r="P38" i="8" s="1"/>
  <c r="AH38" i="8" s="1"/>
  <c r="O39" i="8"/>
  <c r="P39" i="8" s="1"/>
  <c r="AH39" i="8" s="1"/>
  <c r="O36" i="8"/>
  <c r="P36" i="8" s="1"/>
  <c r="AH36" i="8" s="1"/>
  <c r="O23" i="8"/>
  <c r="P23" i="8" s="1"/>
  <c r="AH23" i="8" s="1"/>
  <c r="O24" i="8"/>
  <c r="P24" i="8" s="1"/>
  <c r="AH24" i="8" s="1"/>
  <c r="O34" i="8"/>
  <c r="P34" i="8" s="1"/>
  <c r="AH34" i="8" s="1"/>
  <c r="O41" i="8"/>
  <c r="P41" i="8" s="1"/>
  <c r="AH41" i="8" s="1"/>
  <c r="O25" i="8"/>
  <c r="P25" i="8" s="1"/>
  <c r="AH25" i="8" s="1"/>
  <c r="O27" i="8"/>
  <c r="P27" i="8" s="1"/>
  <c r="AH27" i="8" s="1"/>
  <c r="O44" i="8"/>
  <c r="P44" i="8" s="1"/>
  <c r="AH44" i="8" s="1"/>
  <c r="O42" i="8"/>
  <c r="P42" i="8" s="1"/>
  <c r="AH42" i="8" s="1"/>
  <c r="O43" i="8"/>
  <c r="P43" i="8" s="1"/>
  <c r="AH43" i="8" s="1"/>
  <c r="O28" i="8"/>
  <c r="P28" i="8" s="1"/>
  <c r="AH28" i="8" s="1"/>
  <c r="O16" i="8"/>
  <c r="P16" i="8" s="1"/>
  <c r="AH16" i="8" s="1"/>
  <c r="O26" i="8"/>
  <c r="P26" i="8" s="1"/>
  <c r="AH26" i="8" s="1"/>
  <c r="O12" i="8"/>
  <c r="P12" i="8" s="1"/>
  <c r="AH12" i="8" s="1"/>
  <c r="O29" i="8"/>
  <c r="P29" i="8" s="1"/>
  <c r="AH29" i="8" s="1"/>
  <c r="O17" i="8"/>
  <c r="P17" i="8" s="1"/>
  <c r="AH17" i="8" s="1"/>
  <c r="O37" i="8"/>
  <c r="P37" i="8" s="1"/>
  <c r="AH37" i="8" s="1"/>
  <c r="O22" i="8"/>
  <c r="P22" i="8" s="1"/>
  <c r="AH22" i="8" s="1"/>
  <c r="O40" i="8"/>
  <c r="P40" i="8" s="1"/>
  <c r="AH40" i="8" s="1"/>
  <c r="O14" i="8"/>
  <c r="P14" i="8" s="1"/>
  <c r="AH14" i="8" s="1"/>
  <c r="O30" i="8"/>
  <c r="P30" i="8" s="1"/>
  <c r="AH30" i="8" s="1"/>
  <c r="E4" i="8"/>
  <c r="B16" i="4"/>
  <c r="O3" i="4" s="1"/>
  <c r="D16" i="4"/>
  <c r="O10" i="4" s="1"/>
  <c r="AF45" i="8"/>
  <c r="N45" i="8"/>
  <c r="J10" i="11" l="1"/>
  <c r="J12" i="11"/>
  <c r="C9" i="4"/>
  <c r="J11" i="11"/>
  <c r="Z4" i="8"/>
  <c r="B9" i="4" s="1"/>
  <c r="C16" i="4" l="1"/>
  <c r="E16" i="4"/>
  <c r="A6" i="18" l="1"/>
  <c r="A26" i="18"/>
  <c r="B26" i="18"/>
  <c r="A27" i="18"/>
  <c r="B27" i="18"/>
  <c r="A28" i="18"/>
  <c r="B28" i="18"/>
  <c r="A29" i="18"/>
  <c r="B29" i="18"/>
  <c r="A7" i="18"/>
  <c r="B7" i="18"/>
  <c r="A8" i="18"/>
  <c r="B8" i="18"/>
  <c r="A9" i="18"/>
  <c r="B9" i="18"/>
  <c r="A10" i="18"/>
  <c r="B10" i="18"/>
  <c r="A11" i="18"/>
  <c r="B11" i="18"/>
  <c r="A12" i="18"/>
  <c r="B12" i="18"/>
  <c r="A13" i="18"/>
  <c r="B13" i="18"/>
  <c r="A14" i="18"/>
  <c r="B14" i="18"/>
  <c r="A15" i="18"/>
  <c r="B15" i="18"/>
  <c r="A16" i="18"/>
  <c r="B16" i="18"/>
  <c r="A17" i="18"/>
  <c r="B17" i="18"/>
  <c r="A18" i="18"/>
  <c r="B18" i="18"/>
  <c r="A19" i="18"/>
  <c r="B19" i="18"/>
  <c r="A20" i="18"/>
  <c r="B20" i="18"/>
  <c r="A21" i="18"/>
  <c r="B21" i="18"/>
  <c r="A22" i="18"/>
  <c r="B22" i="18"/>
  <c r="A23" i="18"/>
  <c r="B23" i="18"/>
  <c r="A24" i="18"/>
  <c r="B24" i="18"/>
  <c r="A25" i="18"/>
  <c r="B25" i="18"/>
  <c r="B6" i="18"/>
  <c r="A63" i="16"/>
  <c r="A41" i="16"/>
  <c r="A42" i="16"/>
  <c r="A43" i="16"/>
  <c r="A44" i="16"/>
  <c r="A45" i="16"/>
  <c r="A46" i="16"/>
  <c r="C46" i="16" s="1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40" i="16"/>
  <c r="N13" i="4"/>
  <c r="N6" i="4"/>
  <c r="D55" i="16" l="1"/>
  <c r="C55" i="16"/>
  <c r="O25" i="16" s="1"/>
  <c r="D54" i="16"/>
  <c r="C54" i="16"/>
  <c r="O24" i="16" s="1"/>
  <c r="D53" i="16"/>
  <c r="C53" i="16"/>
  <c r="O23" i="16" s="1"/>
  <c r="D47" i="16"/>
  <c r="C47" i="16"/>
  <c r="O17" i="16" s="1"/>
  <c r="D62" i="16"/>
  <c r="C62" i="16"/>
  <c r="O32" i="16" s="1"/>
  <c r="D49" i="16"/>
  <c r="C49" i="16"/>
  <c r="O19" i="16" s="1"/>
  <c r="D48" i="16"/>
  <c r="C48" i="16"/>
  <c r="O18" i="16" s="1"/>
  <c r="D61" i="16"/>
  <c r="C61" i="16"/>
  <c r="O31" i="16" s="1"/>
  <c r="D51" i="16"/>
  <c r="C51" i="16"/>
  <c r="O21" i="16" s="1"/>
  <c r="D50" i="16"/>
  <c r="C50" i="16"/>
  <c r="O20" i="16" s="1"/>
  <c r="D59" i="16"/>
  <c r="C59" i="16"/>
  <c r="O29" i="16" s="1"/>
  <c r="D58" i="16"/>
  <c r="C58" i="16"/>
  <c r="O28" i="16" s="1"/>
  <c r="D45" i="16"/>
  <c r="C45" i="16"/>
  <c r="O15" i="16" s="1"/>
  <c r="D52" i="16"/>
  <c r="C52" i="16"/>
  <c r="O22" i="16" s="1"/>
  <c r="D60" i="16"/>
  <c r="C60" i="16"/>
  <c r="O30" i="16" s="1"/>
  <c r="D57" i="16"/>
  <c r="C57" i="16"/>
  <c r="O27" i="16" s="1"/>
  <c r="D56" i="16"/>
  <c r="C56" i="16"/>
  <c r="O26" i="16" s="1"/>
  <c r="D63" i="16"/>
  <c r="C63" i="16"/>
  <c r="O33" i="16" s="1"/>
  <c r="AB59" i="17"/>
  <c r="AB60" i="17"/>
  <c r="AB61" i="17"/>
  <c r="AB62" i="17"/>
  <c r="AB63" i="17"/>
  <c r="AB64" i="17"/>
  <c r="AB65" i="17"/>
  <c r="AB66" i="17"/>
  <c r="AB67" i="17"/>
  <c r="AB68" i="17"/>
  <c r="AB69" i="17"/>
  <c r="AB70" i="17"/>
  <c r="AB71" i="17"/>
  <c r="AB72" i="17"/>
  <c r="AB73" i="17"/>
  <c r="AB74" i="17"/>
  <c r="AB75" i="17"/>
  <c r="AB76" i="17"/>
  <c r="AB77" i="17"/>
  <c r="AB78" i="17"/>
  <c r="AB79" i="17"/>
  <c r="AB80" i="17"/>
  <c r="AB58" i="17"/>
  <c r="E81" i="17"/>
  <c r="M11" i="16" s="1"/>
  <c r="F81" i="17"/>
  <c r="M12" i="16" s="1"/>
  <c r="G81" i="17"/>
  <c r="M13" i="16" s="1"/>
  <c r="H81" i="17"/>
  <c r="M14" i="16" s="1"/>
  <c r="I81" i="17"/>
  <c r="M15" i="16" s="1"/>
  <c r="J81" i="17"/>
  <c r="M16" i="16" s="1"/>
  <c r="K81" i="17"/>
  <c r="M17" i="16" s="1"/>
  <c r="L81" i="17"/>
  <c r="M18" i="16" s="1"/>
  <c r="M81" i="17"/>
  <c r="M19" i="16" s="1"/>
  <c r="N81" i="17"/>
  <c r="M20" i="16" s="1"/>
  <c r="O81" i="17"/>
  <c r="M21" i="16" s="1"/>
  <c r="P81" i="17"/>
  <c r="M22" i="16" s="1"/>
  <c r="Q81" i="17"/>
  <c r="M23" i="16" s="1"/>
  <c r="R81" i="17"/>
  <c r="M24" i="16" s="1"/>
  <c r="S81" i="17"/>
  <c r="M25" i="16" s="1"/>
  <c r="T81" i="17"/>
  <c r="M26" i="16" s="1"/>
  <c r="U81" i="17"/>
  <c r="M27" i="16" s="1"/>
  <c r="V81" i="17"/>
  <c r="M28" i="16" s="1"/>
  <c r="W81" i="17"/>
  <c r="M29" i="16" s="1"/>
  <c r="X81" i="17"/>
  <c r="M30" i="16" s="1"/>
  <c r="Y81" i="17"/>
  <c r="M31" i="16" s="1"/>
  <c r="Z81" i="17"/>
  <c r="M32" i="16" s="1"/>
  <c r="AA81" i="17"/>
  <c r="M33" i="16" s="1"/>
  <c r="AB33" i="17"/>
  <c r="AB34" i="17"/>
  <c r="AB35" i="17"/>
  <c r="AB36" i="17"/>
  <c r="AB37" i="17"/>
  <c r="AB38" i="17"/>
  <c r="AB39" i="17"/>
  <c r="AB40" i="17"/>
  <c r="AB41" i="17"/>
  <c r="AB42" i="17"/>
  <c r="AB43" i="17"/>
  <c r="AB44" i="17"/>
  <c r="AB45" i="17"/>
  <c r="AB46" i="17"/>
  <c r="AB47" i="17"/>
  <c r="AB48" i="17"/>
  <c r="AB49" i="17"/>
  <c r="AB50" i="17"/>
  <c r="AB51" i="17"/>
  <c r="AB52" i="17"/>
  <c r="AB53" i="17"/>
  <c r="AB54" i="17"/>
  <c r="AB32" i="17"/>
  <c r="N55" i="17"/>
  <c r="L20" i="16" s="1"/>
  <c r="O55" i="17"/>
  <c r="L21" i="16" s="1"/>
  <c r="P55" i="17"/>
  <c r="Q55" i="17"/>
  <c r="L23" i="16" s="1"/>
  <c r="R55" i="17"/>
  <c r="L24" i="16" s="1"/>
  <c r="S55" i="17"/>
  <c r="L25" i="16" s="1"/>
  <c r="T55" i="17"/>
  <c r="L26" i="16" s="1"/>
  <c r="U55" i="17"/>
  <c r="L27" i="16" s="1"/>
  <c r="V55" i="17"/>
  <c r="L28" i="16" s="1"/>
  <c r="W55" i="17"/>
  <c r="X55" i="17"/>
  <c r="Y55" i="17"/>
  <c r="L31" i="16" s="1"/>
  <c r="Z55" i="17"/>
  <c r="L32" i="16" s="1"/>
  <c r="AA55" i="17"/>
  <c r="L33" i="16"/>
  <c r="L30" i="16"/>
  <c r="L29" i="16"/>
  <c r="L22" i="16"/>
  <c r="AB7" i="17"/>
  <c r="AB8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AB24" i="17"/>
  <c r="AB25" i="17"/>
  <c r="AB26" i="17"/>
  <c r="AB27" i="17"/>
  <c r="AB28" i="17"/>
  <c r="AB6" i="17"/>
  <c r="E29" i="17"/>
  <c r="F29" i="17"/>
  <c r="K12" i="16" s="1"/>
  <c r="G29" i="17"/>
  <c r="K13" i="16" s="1"/>
  <c r="H29" i="17"/>
  <c r="I29" i="17"/>
  <c r="J29" i="17"/>
  <c r="K16" i="16" s="1"/>
  <c r="K29" i="17"/>
  <c r="K17" i="16" s="1"/>
  <c r="L29" i="17"/>
  <c r="K18" i="16" s="1"/>
  <c r="M29" i="17"/>
  <c r="N29" i="17"/>
  <c r="O29" i="17"/>
  <c r="P29" i="17"/>
  <c r="K22" i="16" s="1"/>
  <c r="Q29" i="17"/>
  <c r="R29" i="17"/>
  <c r="K24" i="16" s="1"/>
  <c r="S29" i="17"/>
  <c r="T29" i="17"/>
  <c r="U29" i="17"/>
  <c r="V29" i="17"/>
  <c r="W29" i="17"/>
  <c r="K29" i="16" s="1"/>
  <c r="X29" i="17"/>
  <c r="Y29" i="17"/>
  <c r="Z29" i="17"/>
  <c r="AA29" i="17"/>
  <c r="K33" i="16"/>
  <c r="K32" i="16"/>
  <c r="K31" i="16"/>
  <c r="K30" i="16"/>
  <c r="K23" i="16"/>
  <c r="D81" i="17"/>
  <c r="M10" i="16" s="1"/>
  <c r="M55" i="17"/>
  <c r="L19" i="16" s="1"/>
  <c r="L55" i="17"/>
  <c r="L18" i="16" s="1"/>
  <c r="K55" i="17"/>
  <c r="L17" i="16" s="1"/>
  <c r="J55" i="17"/>
  <c r="L16" i="16" s="1"/>
  <c r="I55" i="17"/>
  <c r="L15" i="16" s="1"/>
  <c r="H55" i="17"/>
  <c r="L14" i="16" s="1"/>
  <c r="G55" i="17"/>
  <c r="L13" i="16" s="1"/>
  <c r="F55" i="17"/>
  <c r="L12" i="16" s="1"/>
  <c r="E55" i="17"/>
  <c r="L11" i="16" s="1"/>
  <c r="D55" i="17"/>
  <c r="L10" i="16" s="1"/>
  <c r="K28" i="16"/>
  <c r="K27" i="16"/>
  <c r="K26" i="16"/>
  <c r="K25" i="16"/>
  <c r="K21" i="16"/>
  <c r="K20" i="16"/>
  <c r="K19" i="16"/>
  <c r="K15" i="16"/>
  <c r="K14" i="16"/>
  <c r="K11" i="16"/>
  <c r="D29" i="17"/>
  <c r="K10" i="16" s="1"/>
  <c r="A2" i="17"/>
  <c r="A1" i="17"/>
  <c r="D18" i="4"/>
  <c r="J34" i="16"/>
  <c r="D3" i="16" s="1"/>
  <c r="J3" i="4" s="1"/>
  <c r="A2" i="16"/>
  <c r="A1" i="16"/>
  <c r="Z4" i="16" l="1"/>
  <c r="B18" i="4"/>
  <c r="O12" i="4"/>
  <c r="N31" i="16"/>
  <c r="P31" i="16" s="1"/>
  <c r="L11" i="11"/>
  <c r="L10" i="11"/>
  <c r="N17" i="16"/>
  <c r="P17" i="16" s="1"/>
  <c r="N12" i="16"/>
  <c r="N19" i="16"/>
  <c r="P19" i="16" s="1"/>
  <c r="N13" i="16"/>
  <c r="N21" i="16"/>
  <c r="P21" i="16" s="1"/>
  <c r="N29" i="16"/>
  <c r="P29" i="16" s="1"/>
  <c r="N33" i="16"/>
  <c r="P33" i="16" s="1"/>
  <c r="N23" i="16"/>
  <c r="P23" i="16" s="1"/>
  <c r="N28" i="16"/>
  <c r="P28" i="16" s="1"/>
  <c r="N18" i="16"/>
  <c r="P18" i="16" s="1"/>
  <c r="N30" i="16"/>
  <c r="P30" i="16" s="1"/>
  <c r="N10" i="16"/>
  <c r="N20" i="16"/>
  <c r="P20" i="16" s="1"/>
  <c r="N32" i="16"/>
  <c r="N22" i="16"/>
  <c r="N11" i="16"/>
  <c r="N24" i="16"/>
  <c r="N25" i="16"/>
  <c r="P25" i="16" s="1"/>
  <c r="N14" i="16"/>
  <c r="N26" i="16"/>
  <c r="N15" i="16"/>
  <c r="N27" i="16"/>
  <c r="P27" i="16" s="1"/>
  <c r="N16" i="16"/>
  <c r="K34" i="16"/>
  <c r="M34" i="16"/>
  <c r="L34" i="16"/>
  <c r="AB81" i="17"/>
  <c r="AB55" i="17"/>
  <c r="AB29" i="17"/>
  <c r="B3" i="14"/>
  <c r="B4" i="14" s="1"/>
  <c r="B5" i="14" s="1"/>
  <c r="B6" i="14" s="1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Q13" i="9"/>
  <c r="AJ4" i="16" l="1"/>
  <c r="AH4" i="16"/>
  <c r="AI4" i="16"/>
  <c r="AG4" i="16"/>
  <c r="AK4" i="16" s="1"/>
  <c r="Z5" i="16"/>
  <c r="S58" i="16"/>
  <c r="T58" i="16"/>
  <c r="U58" i="16"/>
  <c r="V58" i="16"/>
  <c r="S57" i="16"/>
  <c r="U57" i="16"/>
  <c r="V57" i="16"/>
  <c r="T57" i="16"/>
  <c r="S47" i="16"/>
  <c r="U47" i="16"/>
  <c r="T47" i="16"/>
  <c r="V47" i="16"/>
  <c r="T60" i="16"/>
  <c r="U60" i="16"/>
  <c r="S60" i="16"/>
  <c r="V60" i="16"/>
  <c r="S53" i="16"/>
  <c r="T53" i="16"/>
  <c r="U53" i="16"/>
  <c r="V53" i="16"/>
  <c r="S55" i="16"/>
  <c r="U55" i="16"/>
  <c r="V55" i="16"/>
  <c r="T55" i="16"/>
  <c r="T51" i="16"/>
  <c r="S51" i="16"/>
  <c r="U51" i="16"/>
  <c r="V51" i="16"/>
  <c r="U48" i="16"/>
  <c r="S48" i="16"/>
  <c r="V48" i="16"/>
  <c r="T48" i="16"/>
  <c r="U63" i="16"/>
  <c r="T63" i="16"/>
  <c r="S63" i="16"/>
  <c r="V63" i="16"/>
  <c r="V59" i="16"/>
  <c r="U59" i="16"/>
  <c r="S59" i="16"/>
  <c r="T59" i="16"/>
  <c r="S49" i="16"/>
  <c r="U49" i="16"/>
  <c r="V49" i="16"/>
  <c r="T49" i="16"/>
  <c r="S61" i="16"/>
  <c r="U61" i="16"/>
  <c r="T61" i="16"/>
  <c r="V61" i="16"/>
  <c r="S50" i="16"/>
  <c r="T50" i="16"/>
  <c r="U50" i="16"/>
  <c r="V50" i="16"/>
  <c r="E18" i="4"/>
  <c r="C18" i="4"/>
  <c r="P24" i="16"/>
  <c r="P15" i="16"/>
  <c r="P26" i="16"/>
  <c r="P32" i="16"/>
  <c r="P22" i="16"/>
  <c r="K36" i="16"/>
  <c r="N34" i="16"/>
  <c r="C11" i="4" l="1"/>
  <c r="E40" i="16"/>
  <c r="V52" i="16"/>
  <c r="S52" i="16"/>
  <c r="T52" i="16"/>
  <c r="U52" i="16"/>
  <c r="S45" i="16"/>
  <c r="T45" i="16"/>
  <c r="U45" i="16"/>
  <c r="V45" i="16"/>
  <c r="S62" i="16"/>
  <c r="T62" i="16"/>
  <c r="U62" i="16"/>
  <c r="V62" i="16"/>
  <c r="S56" i="16"/>
  <c r="V56" i="16"/>
  <c r="T56" i="16"/>
  <c r="U56" i="16"/>
  <c r="S54" i="16"/>
  <c r="T54" i="16"/>
  <c r="U54" i="16"/>
  <c r="V54" i="16"/>
  <c r="L12" i="11"/>
  <c r="K37" i="16"/>
  <c r="Q18" i="9" l="1"/>
  <c r="Q17" i="9"/>
  <c r="Q16" i="9"/>
  <c r="Q15" i="9"/>
  <c r="Q14" i="9"/>
  <c r="Q19" i="9" l="1"/>
  <c r="Q6" i="9" s="1"/>
  <c r="Q9" i="9" s="1"/>
  <c r="B10" i="4" s="1"/>
  <c r="J7" i="9" l="1"/>
  <c r="J8" i="9"/>
  <c r="J6" i="9"/>
  <c r="N24" i="4"/>
  <c r="O9" i="4" l="1"/>
  <c r="N9" i="4"/>
  <c r="P12" i="4" l="1"/>
  <c r="D42" i="9"/>
  <c r="D34" i="9"/>
  <c r="I29" i="9"/>
  <c r="O19" i="9"/>
  <c r="M37" i="12"/>
  <c r="L37" i="12"/>
  <c r="N36" i="12"/>
  <c r="N35" i="12"/>
  <c r="N34" i="12"/>
  <c r="N33" i="12"/>
  <c r="N32" i="12"/>
  <c r="M29" i="12"/>
  <c r="L29" i="12"/>
  <c r="N28" i="12"/>
  <c r="N27" i="12"/>
  <c r="N26" i="12"/>
  <c r="N24" i="12"/>
  <c r="N23" i="12"/>
  <c r="N22" i="12"/>
  <c r="N20" i="12"/>
  <c r="N19" i="12"/>
  <c r="N17" i="12"/>
  <c r="N16" i="12"/>
  <c r="N14" i="12"/>
  <c r="N13" i="12"/>
  <c r="N12" i="12"/>
  <c r="N11" i="12"/>
  <c r="N9" i="12"/>
  <c r="N8" i="12"/>
  <c r="H37" i="12"/>
  <c r="G37" i="12"/>
  <c r="I36" i="12"/>
  <c r="I35" i="12"/>
  <c r="I34" i="12"/>
  <c r="I33" i="12"/>
  <c r="I32" i="12"/>
  <c r="H29" i="12"/>
  <c r="H39" i="12" s="1"/>
  <c r="G29" i="12"/>
  <c r="I28" i="12"/>
  <c r="I27" i="12"/>
  <c r="I26" i="12"/>
  <c r="I24" i="12"/>
  <c r="I23" i="12"/>
  <c r="I22" i="12"/>
  <c r="I20" i="12"/>
  <c r="I19" i="12"/>
  <c r="I17" i="12"/>
  <c r="I16" i="12"/>
  <c r="I14" i="12"/>
  <c r="I13" i="12"/>
  <c r="I12" i="12"/>
  <c r="I11" i="12"/>
  <c r="I9" i="12"/>
  <c r="I8" i="12"/>
  <c r="A1" i="12"/>
  <c r="A2" i="12"/>
  <c r="C37" i="12"/>
  <c r="B37" i="12"/>
  <c r="D36" i="12"/>
  <c r="D35" i="12"/>
  <c r="D34" i="12"/>
  <c r="D33" i="12"/>
  <c r="D32" i="12"/>
  <c r="C29" i="12"/>
  <c r="B29" i="12"/>
  <c r="D28" i="12"/>
  <c r="D27" i="12"/>
  <c r="D26" i="12"/>
  <c r="D24" i="12"/>
  <c r="D23" i="12"/>
  <c r="D22" i="12"/>
  <c r="D20" i="12"/>
  <c r="D19" i="12"/>
  <c r="D17" i="12"/>
  <c r="D16" i="12"/>
  <c r="D14" i="12"/>
  <c r="D13" i="12"/>
  <c r="D12" i="12"/>
  <c r="D11" i="12"/>
  <c r="D9" i="12"/>
  <c r="D8" i="12"/>
  <c r="D17" i="4" l="1"/>
  <c r="B39" i="12"/>
  <c r="I29" i="12"/>
  <c r="M39" i="12"/>
  <c r="N37" i="12"/>
  <c r="C39" i="12"/>
  <c r="D44" i="9"/>
  <c r="D37" i="12"/>
  <c r="L39" i="12"/>
  <c r="D29" i="12"/>
  <c r="N29" i="12"/>
  <c r="N39" i="12" s="1"/>
  <c r="P10" i="4"/>
  <c r="G39" i="12"/>
  <c r="I37" i="12"/>
  <c r="O11" i="4" l="1"/>
  <c r="D19" i="4"/>
  <c r="I39" i="12"/>
  <c r="D39" i="12"/>
  <c r="P19" i="9"/>
  <c r="P6" i="9" s="1"/>
  <c r="P9" i="9" s="1"/>
  <c r="M19" i="9"/>
  <c r="M6" i="9" s="1"/>
  <c r="M9" i="9" s="1"/>
  <c r="B17" i="4" s="1"/>
  <c r="A1" i="11"/>
  <c r="A2" i="11"/>
  <c r="A1" i="9"/>
  <c r="P11" i="4" l="1"/>
  <c r="P13" i="4" s="1"/>
  <c r="O13" i="4"/>
  <c r="B41" i="12" s="1"/>
  <c r="B28" i="11"/>
  <c r="M13" i="11"/>
  <c r="E17" i="4" l="1"/>
  <c r="C17" i="4"/>
  <c r="N25" i="4"/>
  <c r="O5" i="4"/>
  <c r="O25" i="4"/>
  <c r="O4" i="4"/>
  <c r="O24" i="4"/>
  <c r="P13" i="11"/>
  <c r="Q13" i="11"/>
  <c r="O13" i="11"/>
  <c r="P25" i="4" l="1"/>
  <c r="P24" i="4"/>
  <c r="R13" i="11"/>
  <c r="E34" i="9" l="1"/>
  <c r="B34" i="9"/>
  <c r="M10" i="11" l="1"/>
  <c r="M11" i="11"/>
  <c r="I20" i="9"/>
  <c r="B42" i="9"/>
  <c r="B44" i="9" s="1"/>
  <c r="E42" i="9"/>
  <c r="E44" i="9" s="1"/>
  <c r="F41" i="9"/>
  <c r="F40" i="9"/>
  <c r="F39" i="9"/>
  <c r="F38" i="9"/>
  <c r="F37" i="9"/>
  <c r="F14" i="9"/>
  <c r="F16" i="9"/>
  <c r="F17" i="9"/>
  <c r="F18" i="9"/>
  <c r="F19" i="9"/>
  <c r="F21" i="9"/>
  <c r="F22" i="9"/>
  <c r="F24" i="9"/>
  <c r="F25" i="9"/>
  <c r="F27" i="9"/>
  <c r="F28" i="9"/>
  <c r="F29" i="9"/>
  <c r="F31" i="9"/>
  <c r="F32" i="9"/>
  <c r="F33" i="9"/>
  <c r="A2" i="9"/>
  <c r="O10" i="11" l="1"/>
  <c r="F12" i="11" s="1"/>
  <c r="Q10" i="11"/>
  <c r="F14" i="11" s="1"/>
  <c r="O11" i="11"/>
  <c r="Q11" i="11"/>
  <c r="B19" i="4"/>
  <c r="N23" i="4"/>
  <c r="O23" i="4"/>
  <c r="P11" i="11"/>
  <c r="P10" i="11"/>
  <c r="F13" i="11" s="1"/>
  <c r="F34" i="9"/>
  <c r="F42" i="9"/>
  <c r="B21" i="4" l="1"/>
  <c r="B23" i="4"/>
  <c r="P23" i="4"/>
  <c r="R11" i="11"/>
  <c r="R10" i="11"/>
  <c r="F44" i="9"/>
  <c r="J18" i="4"/>
  <c r="J19" i="4"/>
  <c r="K12" i="11" l="1"/>
  <c r="P4" i="4"/>
  <c r="P5" i="4"/>
  <c r="P3" i="4"/>
  <c r="M12" i="11" l="1"/>
  <c r="Q12" i="11" s="1"/>
  <c r="O2" i="4"/>
  <c r="O36" i="16" l="1"/>
  <c r="C40" i="16" s="1"/>
  <c r="D11" i="4"/>
  <c r="O12" i="11"/>
  <c r="D9" i="4" s="1"/>
  <c r="P12" i="11"/>
  <c r="O6" i="4"/>
  <c r="O47" i="8" l="1"/>
  <c r="E51" i="8"/>
  <c r="O10" i="8" s="1"/>
  <c r="P10" i="8" s="1"/>
  <c r="D46" i="16"/>
  <c r="E48" i="16"/>
  <c r="E58" i="16"/>
  <c r="E43" i="16"/>
  <c r="E53" i="16"/>
  <c r="E45" i="16"/>
  <c r="E62" i="16"/>
  <c r="E41" i="16"/>
  <c r="E55" i="16"/>
  <c r="E60" i="16"/>
  <c r="E61" i="16"/>
  <c r="E46" i="16"/>
  <c r="E47" i="16"/>
  <c r="E57" i="16"/>
  <c r="E49" i="16"/>
  <c r="E56" i="16"/>
  <c r="E50" i="16"/>
  <c r="E54" i="16"/>
  <c r="E51" i="16"/>
  <c r="E59" i="16"/>
  <c r="E42" i="16"/>
  <c r="E52" i="16"/>
  <c r="E63" i="16"/>
  <c r="E44" i="16"/>
  <c r="I46" i="9"/>
  <c r="D51" i="8"/>
  <c r="D44" i="16"/>
  <c r="D43" i="16"/>
  <c r="D42" i="16"/>
  <c r="D41" i="16"/>
  <c r="C43" i="16"/>
  <c r="O13" i="16" s="1"/>
  <c r="P13" i="16" s="1"/>
  <c r="C44" i="16"/>
  <c r="C41" i="16"/>
  <c r="C42" i="16"/>
  <c r="D10" i="4"/>
  <c r="F15" i="11"/>
  <c r="R12" i="11"/>
  <c r="P6" i="4"/>
  <c r="C57" i="8" l="1"/>
  <c r="C76" i="8"/>
  <c r="C68" i="8"/>
  <c r="C55" i="8"/>
  <c r="C65" i="8"/>
  <c r="C83" i="8"/>
  <c r="C54" i="8"/>
  <c r="C84" i="8"/>
  <c r="C75" i="8"/>
  <c r="C62" i="8"/>
  <c r="C74" i="8"/>
  <c r="C66" i="8"/>
  <c r="C60" i="8"/>
  <c r="C85" i="8"/>
  <c r="C70" i="8"/>
  <c r="C73" i="8"/>
  <c r="C80" i="8"/>
  <c r="C79" i="8"/>
  <c r="C56" i="8"/>
  <c r="C82" i="8"/>
  <c r="C72" i="8"/>
  <c r="C71" i="8"/>
  <c r="C67" i="8"/>
  <c r="C81" i="8"/>
  <c r="C77" i="8"/>
  <c r="C52" i="8"/>
  <c r="C58" i="8"/>
  <c r="C64" i="8"/>
  <c r="C53" i="8"/>
  <c r="C59" i="8"/>
  <c r="C69" i="8"/>
  <c r="C78" i="8"/>
  <c r="C63" i="8"/>
  <c r="C61" i="8"/>
  <c r="S43" i="16"/>
  <c r="V43" i="16"/>
  <c r="U43" i="16"/>
  <c r="T43" i="16"/>
  <c r="E53" i="9"/>
  <c r="B53" i="9"/>
  <c r="C53" i="9"/>
  <c r="D53" i="9"/>
  <c r="C51" i="8"/>
  <c r="O11" i="8"/>
  <c r="P11" i="8" s="1"/>
  <c r="AH11" i="8" s="1"/>
  <c r="O21" i="8"/>
  <c r="P21" i="8" s="1"/>
  <c r="Q21" i="8" s="1"/>
  <c r="O12" i="16"/>
  <c r="P12" i="16" s="1"/>
  <c r="O11" i="16"/>
  <c r="P11" i="16" s="1"/>
  <c r="O10" i="16"/>
  <c r="P10" i="16" s="1"/>
  <c r="O14" i="16"/>
  <c r="P14" i="16" s="1"/>
  <c r="O16" i="16"/>
  <c r="P16" i="16" s="1"/>
  <c r="C55" i="9"/>
  <c r="D55" i="9"/>
  <c r="E55" i="9"/>
  <c r="E46" i="9" s="1"/>
  <c r="B55" i="9"/>
  <c r="B46" i="9" s="1"/>
  <c r="B54" i="9"/>
  <c r="C54" i="9"/>
  <c r="C48" i="9" s="1"/>
  <c r="N41" i="9" s="1"/>
  <c r="D54" i="9"/>
  <c r="D48" i="9" s="1"/>
  <c r="E54" i="9"/>
  <c r="D12" i="4"/>
  <c r="S42" i="16" l="1"/>
  <c r="T42" i="16"/>
  <c r="U42" i="16"/>
  <c r="V42" i="16"/>
  <c r="S41" i="16"/>
  <c r="U41" i="16"/>
  <c r="V41" i="16"/>
  <c r="T41" i="16"/>
  <c r="S46" i="16"/>
  <c r="T46" i="16"/>
  <c r="U46" i="16"/>
  <c r="V46" i="16"/>
  <c r="V44" i="16"/>
  <c r="U44" i="16"/>
  <c r="T44" i="16"/>
  <c r="S44" i="16"/>
  <c r="V40" i="16"/>
  <c r="U40" i="16"/>
  <c r="T40" i="16"/>
  <c r="S40" i="16"/>
  <c r="Q10" i="16"/>
  <c r="AH21" i="8"/>
  <c r="O45" i="8"/>
  <c r="O48" i="8" s="1"/>
  <c r="P34" i="16"/>
  <c r="O34" i="16"/>
  <c r="O37" i="16" s="1"/>
  <c r="E48" i="9"/>
  <c r="P41" i="9" s="1"/>
  <c r="B48" i="9"/>
  <c r="M41" i="9" s="1"/>
  <c r="O41" i="9"/>
  <c r="I21" i="9"/>
  <c r="F46" i="9"/>
  <c r="Q10" i="8"/>
  <c r="P45" i="8"/>
  <c r="C4" i="8" s="1"/>
  <c r="O5" i="8" s="1"/>
  <c r="AH10" i="8"/>
  <c r="J20" i="4"/>
  <c r="I30" i="9" l="1"/>
  <c r="J5" i="8"/>
  <c r="G5" i="8"/>
  <c r="G4" i="16"/>
  <c r="G3" i="16" s="1"/>
  <c r="J4" i="16"/>
  <c r="J3" i="16" s="1"/>
  <c r="M4" i="16"/>
  <c r="M3" i="16" s="1"/>
  <c r="O4" i="16"/>
  <c r="O3" i="16" s="1"/>
  <c r="AH45" i="8"/>
  <c r="I47" i="9"/>
  <c r="F48" i="9"/>
  <c r="E9" i="4"/>
  <c r="M5" i="8"/>
  <c r="M27" i="4"/>
  <c r="E11" i="4"/>
  <c r="E10" i="4"/>
  <c r="B12" i="4"/>
  <c r="AC5" i="16" l="1"/>
  <c r="AA5" i="16"/>
  <c r="AE3" i="16"/>
  <c r="AD5" i="16"/>
  <c r="AE4" i="16"/>
  <c r="Q3" i="16"/>
  <c r="Q4" i="16" s="1"/>
  <c r="E19" i="4"/>
  <c r="C19" i="4"/>
  <c r="J8" i="4"/>
  <c r="J9" i="4" s="1"/>
  <c r="C12" i="4"/>
  <c r="E12" i="4"/>
  <c r="AB5" i="16" l="1"/>
  <c r="AE5" i="16" s="1"/>
  <c r="AE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  <author>Mark Huff</author>
  </authors>
  <commentList>
    <comment ref="I2" authorId="0" shapeId="0" xr:uid="{E109564F-636B-4430-ACD2-65A8EC6094A5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I3" authorId="0" shapeId="0" xr:uid="{6560AFC9-7DA9-4B4F-954B-4FAF83F2E57E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189CF290-088C-492D-9A2F-870D3068EEE5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Corporate/Main office staff.
Examples - 
CEO
CFO
HR Staff
Accounts Payable
IT
</t>
        </r>
      </text>
    </comment>
    <comment ref="A5" authorId="0" shapeId="0" xr:uid="{1D91AD2E-C5E5-41EA-BA78-C420B0637C85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Does not included pass thru funding.</t>
        </r>
      </text>
    </comment>
    <comment ref="B21" authorId="1" shapeId="0" xr:uid="{11225F29-3E35-4E75-9FC9-51F8BBA06AD6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This amount should be zero unless your agency is requesting an increase or decrease from the Target set in cell B5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  <author>Mark Huff</author>
  </authors>
  <commentList>
    <comment ref="D3" authorId="0" shapeId="0" xr:uid="{7E9CE149-CF3D-4837-A6AE-5EBEF8F05BE7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E3" authorId="0" shapeId="0" xr:uid="{FE953195-FE4E-4E2C-A710-18B49379676E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810ADBD3-2FFB-456F-B915-32E63CC22356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J9" authorId="0" shapeId="0" xr:uid="{41DC9CDE-7252-43DB-A207-E9951EDF4237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Examples - 
Supervisor's 
Front Desk Staff
Billing Staff
Nursing Staff
</t>
        </r>
      </text>
    </comment>
    <comment ref="K9" authorId="0" shapeId="0" xr:uid="{EB291D0F-16B1-4ADA-80A1-A8A97BF6D07C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L9" authorId="0" shapeId="0" xr:uid="{28CA42BB-23DF-4C26-B3E0-323DFBFABF5F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</text>
    </comment>
    <comment ref="U9" authorId="1" shapeId="0" xr:uid="{E86A1955-73A0-4390-B7A0-8A05E27E9501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State Medicaid Rate</t>
        </r>
      </text>
    </comment>
    <comment ref="V9" authorId="1" shapeId="0" xr:uid="{DC0450AE-70B5-4F67-9546-6C386BE8081B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Additional funding requested above the Purchase of Service funding
</t>
        </r>
      </text>
    </comment>
    <comment ref="X9" authorId="1" shapeId="0" xr:uid="{82DE0D3A-2364-4C38-895C-A798210304B2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State Medicaid Rate</t>
        </r>
      </text>
    </comment>
    <comment ref="Y9" authorId="1" shapeId="0" xr:uid="{35850A65-E8FC-47DB-96ED-CE48F4D612ED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Additional funding requested above the Purchase of Service funding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</authors>
  <commentList>
    <comment ref="A8" authorId="0" shapeId="0" xr:uid="{01614097-A53B-4E1D-BB93-EBFE85CA84C8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A9" authorId="0" shapeId="0" xr:uid="{5EC59519-BE73-4405-BB51-0EB806DF4511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  <author>Mark Huff</author>
  </authors>
  <commentList>
    <comment ref="C2" authorId="0" shapeId="0" xr:uid="{8AFB524A-079B-4D26-9A46-5EA65DC600C3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D2" authorId="0" shapeId="0" xr:uid="{B68FB7B8-EE61-46E8-A4A6-2CB1B30E68E8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9" authorId="0" shapeId="0" xr:uid="{30FAB072-C820-43C1-9345-B7750AB59626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J9" authorId="0" shapeId="0" xr:uid="{F7317FDE-1135-4C23-ADD6-6199F0C1545E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Examples - 
Supervisor's 
Front Desk Staff
Billing Staff
Nursing Staff
</t>
        </r>
      </text>
    </comment>
    <comment ref="K9" authorId="0" shapeId="0" xr:uid="{FC6491AE-83BC-4BFC-B65E-22EB7403C387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  <comment ref="L9" authorId="0" shapeId="0" xr:uid="{B29E8C8E-02DD-42D1-9DDF-45CEB4B8D221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Staff that supports direct staff.
Examples - 
Supervisor's 
Front Desk Staff
Billing Staff
Nursing Staff</t>
        </r>
      </text>
    </comment>
    <comment ref="S9" authorId="0" shapeId="0" xr:uid="{02404D65-45B8-4E00-A29A-1AD1AF6706DE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Clark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9" authorId="0" shapeId="0" xr:uid="{1FBF048B-2B9D-4053-B388-53C27FCDE634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Greene County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U9" authorId="0" shapeId="0" xr:uid="{5A604DE4-D426-453F-9546-919B6B222779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Madison County
</t>
        </r>
      </text>
    </comment>
    <comment ref="V9" authorId="0" shapeId="0" xr:uid="{8F96C930-31F2-4F7D-BFEA-BF0D24F2C1C4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Out of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9" authorId="1" shapeId="0" xr:uid="{1F82ED2A-218C-4921-B442-46CDF949E428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Purchase of Service at State Medicaid Rate</t>
        </r>
      </text>
    </comment>
    <comment ref="Z9" authorId="1" shapeId="0" xr:uid="{C6A363AC-4E64-4991-870D-422C4055F6F4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Additional funding requested above the Purchase of Service funding
</t>
        </r>
      </text>
    </comment>
    <comment ref="AB9" authorId="1" shapeId="0" xr:uid="{406F3063-B0B3-4F00-80D6-FAAC455905FD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Purchase of Service at State Medicaid Rate</t>
        </r>
      </text>
    </comment>
    <comment ref="AC9" authorId="1" shapeId="0" xr:uid="{CA9AB778-1FA8-45FB-8358-83D0BAFF8312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Additional funding requested above the Purchase of Service funding
</t>
        </r>
      </text>
    </comment>
    <comment ref="AH9" authorId="0" shapeId="0" xr:uid="{237FE288-77ED-4021-82DC-0D0F3B87BDF8}">
      <text>
        <r>
          <rPr>
            <b/>
            <sz val="9"/>
            <color indexed="81"/>
            <rFont val="Tahoma"/>
            <family val="2"/>
          </rPr>
          <t xml:space="preserve">MHRB Finance:
Other Board Area Residents, Local Donations,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9" authorId="0" shapeId="0" xr:uid="{8AAB60D9-00A4-4568-A58C-AC03458C47BA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Clark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9" authorId="0" shapeId="0" xr:uid="{5470E088-491E-46D7-A03D-6EC996BC498B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Greene County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N9" authorId="0" shapeId="0" xr:uid="{B33448E0-F4CF-4843-A422-ED5E57727B5D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Madison County
</t>
        </r>
      </text>
    </comment>
    <comment ref="AO9" authorId="0" shapeId="0" xr:uid="{E1783F51-3340-4610-8CB2-BD440991B150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Out of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9" authorId="0" shapeId="0" xr:uid="{1971819A-E4B0-45C4-BED6-8CD67852A39C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Clark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9" authorId="0" shapeId="0" xr:uid="{249FAFFE-C47A-4A55-B4DE-0801AD9853A6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Greene County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R9" authorId="0" shapeId="0" xr:uid="{9B162667-B008-454B-9DF7-F75474462265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Madison County
</t>
        </r>
      </text>
    </comment>
    <comment ref="AS9" authorId="0" shapeId="0" xr:uid="{05913F05-5481-4110-B249-AF22C45D0B4D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Clark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T9" authorId="0" shapeId="0" xr:uid="{0F089A70-0A37-40DB-85FF-82B73BFF3FC5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Greene County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U9" authorId="0" shapeId="0" xr:uid="{9F628D8E-1357-48A1-8DD3-58F489B57014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Madison County
</t>
        </r>
      </text>
    </comment>
    <comment ref="AV9" authorId="0" shapeId="0" xr:uid="{D44BC688-BB58-4E73-B157-118764639142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Clark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9" authorId="0" shapeId="0" xr:uid="{85D199B9-909B-4B01-AF2C-00D45BAD0A85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Greene County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AX9" authorId="0" shapeId="0" xr:uid="{CDAE360A-0904-486D-9F16-169A55D766FC}">
      <text>
        <r>
          <rPr>
            <b/>
            <sz val="9"/>
            <color indexed="81"/>
            <rFont val="Tahoma"/>
            <family val="2"/>
          </rPr>
          <t>MHRB Finance:</t>
        </r>
        <r>
          <rPr>
            <sz val="9"/>
            <color indexed="81"/>
            <rFont val="Tahoma"/>
            <family val="2"/>
          </rPr>
          <t xml:space="preserve">
Madison County
</t>
        </r>
      </text>
    </comment>
    <comment ref="AY9" authorId="0" shapeId="0" xr:uid="{F37A8402-A6F8-4EB7-B26B-12BB9A70ECAF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>Out of County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</authors>
  <commentList>
    <comment ref="A5" authorId="0" shapeId="0" xr:uid="{FA57377A-0577-4440-8399-BE3B1A2E59AC}">
      <text>
        <r>
          <rPr>
            <b/>
            <sz val="14"/>
            <color indexed="81"/>
            <rFont val="Tahoma"/>
            <family val="2"/>
          </rPr>
          <t xml:space="preserve">MHRB Finance:
</t>
        </r>
        <r>
          <rPr>
            <sz val="14"/>
            <color indexed="81"/>
            <rFont val="Tahoma"/>
            <family val="2"/>
          </rPr>
          <t>Staff responsible for services provided to clients/community.  They are in direct contact with the client/community while providing the service.
Examples - 
Counselors
Clinicians
Prevention Staff
Nurses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0" shapeId="0" xr:uid="{4423DA0C-15CB-42AC-B375-A235958C9A47}">
      <text>
        <r>
          <rPr>
            <b/>
            <sz val="14"/>
            <color indexed="81"/>
            <rFont val="Tahoma"/>
            <family val="2"/>
          </rPr>
          <t xml:space="preserve">MHRB Finance:
</t>
        </r>
        <r>
          <rPr>
            <sz val="14"/>
            <color indexed="81"/>
            <rFont val="Tahoma"/>
            <family val="2"/>
          </rPr>
          <t>Staff that supports direct staff.
Examples - 
Supervisor's 
Front Desk Staff
Billing Staff
Nursing Staff</t>
        </r>
      </text>
    </comment>
    <comment ref="A57" authorId="0" shapeId="0" xr:uid="{F6B6604D-1D6A-47F0-A431-55E629761C72}">
      <text>
        <r>
          <rPr>
            <b/>
            <sz val="14"/>
            <color indexed="81"/>
            <rFont val="Tahoma"/>
            <family val="2"/>
          </rPr>
          <t xml:space="preserve">MHRB Finance:
</t>
        </r>
        <r>
          <rPr>
            <sz val="12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Examples - 
Utilities
Office Supplies
Maintenance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Casto, Denise</author>
  </authors>
  <commentList>
    <comment ref="A6" authorId="0" shapeId="0" xr:uid="{7A10C25A-4357-4F59-94BF-FC1891E14554}">
      <text>
        <r>
          <rPr>
            <b/>
            <sz val="9"/>
            <color indexed="81"/>
            <rFont val="Tahoma"/>
            <family val="2"/>
          </rPr>
          <t>MHRB Finance:
Include Grant de minimis administration as revenue if the grant expense is reflected on the Treatment, Prevention, or Supportive sheets.</t>
        </r>
      </text>
    </comment>
    <comment ref="I11" authorId="0" shapeId="0" xr:uid="{D596E58C-0195-4477-AF0C-4F8F0FF39B4E}">
      <text>
        <r>
          <rPr>
            <b/>
            <sz val="9"/>
            <color indexed="81"/>
            <rFont val="Tahoma"/>
            <family val="2"/>
          </rPr>
          <t xml:space="preserve">MHRB Finance:
</t>
        </r>
        <r>
          <rPr>
            <sz val="9"/>
            <color indexed="81"/>
            <rFont val="Tahoma"/>
            <family val="2"/>
          </rPr>
          <t xml:space="preserve">Staff responsible for services provided to clients/community.  They are in direct contact with the client/community while providing the service.
Examples - 
Counselors
Clinicians
Prevention Staff
Nurses
</t>
        </r>
      </text>
    </comment>
  </commentList>
</comments>
</file>

<file path=xl/sharedStrings.xml><?xml version="1.0" encoding="utf-8"?>
<sst xmlns="http://schemas.openxmlformats.org/spreadsheetml/2006/main" count="788" uniqueCount="442">
  <si>
    <t>Total Agency sheet:</t>
  </si>
  <si>
    <t>Treatment sheet:</t>
  </si>
  <si>
    <t>Adminstration sheet:</t>
  </si>
  <si>
    <t>Pass Thru Funding sheet:</t>
  </si>
  <si>
    <t>Direct Grants (grants were funding goes directly to provider) are not required to be reported in this sheet.</t>
  </si>
  <si>
    <t>Please insert the 3 items listed below in this workbook or submit separately</t>
  </si>
  <si>
    <t>1,)Copy of the Total Agency's Budget - Detail line items</t>
  </si>
  <si>
    <t xml:space="preserve">2.)The Agency's salary range table </t>
  </si>
  <si>
    <t xml:space="preserve">3.)Budgeted salary by staff position </t>
  </si>
  <si>
    <t>Submit all items with your online application.</t>
  </si>
  <si>
    <t>Agency</t>
  </si>
  <si>
    <t>Fiscal Year budget</t>
  </si>
  <si>
    <t>FY2025</t>
  </si>
  <si>
    <t>Direct FTEs</t>
  </si>
  <si>
    <t>Class</t>
  </si>
  <si>
    <t>Change</t>
  </si>
  <si>
    <t>SAM UEI Number</t>
  </si>
  <si>
    <t>Support FTEs</t>
  </si>
  <si>
    <t>Medicaid Eligible Services</t>
  </si>
  <si>
    <t>I-BHS Number</t>
  </si>
  <si>
    <t>Prevention Services</t>
  </si>
  <si>
    <t>Last Audited Financial Information</t>
  </si>
  <si>
    <t>Non-Medicaid Eligible Services</t>
  </si>
  <si>
    <t xml:space="preserve">Cash Balance </t>
  </si>
  <si>
    <t>Calculated two month expense</t>
  </si>
  <si>
    <t>Revenue</t>
  </si>
  <si>
    <t>Expense</t>
  </si>
  <si>
    <t>Net Admin</t>
  </si>
  <si>
    <t>Profit/(Loss)</t>
  </si>
  <si>
    <t>Cash reserve surplus</t>
  </si>
  <si>
    <t>Pass Thru Funding</t>
  </si>
  <si>
    <t>Total Agency</t>
  </si>
  <si>
    <t>Total Assets</t>
  </si>
  <si>
    <t>Current Assets</t>
  </si>
  <si>
    <t>Total</t>
  </si>
  <si>
    <t>Total Liabilities</t>
  </si>
  <si>
    <t>MHRB Funding</t>
  </si>
  <si>
    <t>% of Agency</t>
  </si>
  <si>
    <t>Current Liabilities</t>
  </si>
  <si>
    <t>MHRB change description:</t>
  </si>
  <si>
    <t>Cash Ratio</t>
  </si>
  <si>
    <t>Current Ratio</t>
  </si>
  <si>
    <t>Total MHRB Funding</t>
  </si>
  <si>
    <t>Debt Ratio</t>
  </si>
  <si>
    <t>Request shifts</t>
  </si>
  <si>
    <t>Percent</t>
  </si>
  <si>
    <t>Amount</t>
  </si>
  <si>
    <t>Explain</t>
  </si>
  <si>
    <t>Preparer's Name:</t>
  </si>
  <si>
    <t>Telephone #:</t>
  </si>
  <si>
    <t>Treatment expense</t>
  </si>
  <si>
    <t>Direct FTE</t>
  </si>
  <si>
    <t>Support FTE</t>
  </si>
  <si>
    <t>Provider totals</t>
  </si>
  <si>
    <t>Revenue by Service by Source</t>
  </si>
  <si>
    <t>By Service Drilldown</t>
  </si>
  <si>
    <t>040 Line</t>
  </si>
  <si>
    <t>Self Pay</t>
  </si>
  <si>
    <t>Misc</t>
  </si>
  <si>
    <t>Total Revenue</t>
  </si>
  <si>
    <t>Surplus/(Deficit)</t>
  </si>
  <si>
    <t>30,32</t>
  </si>
  <si>
    <t>SUD Case Management</t>
  </si>
  <si>
    <t>SUD Drug Testing</t>
  </si>
  <si>
    <t>SUD Ambulatory Detox-Program Rate</t>
  </si>
  <si>
    <t>SUD Halfway House (ASAM 3.1)</t>
  </si>
  <si>
    <t>SUD Residential Inpatient Sub-acute Detoxification (ASAM 3.2)</t>
  </si>
  <si>
    <t>SUD High Intensity Residential (ASAM 3.3 &amp; 3.5)</t>
  </si>
  <si>
    <t>SUD Medically Monitored Intensive Inpatient (ASAM 3.7)</t>
  </si>
  <si>
    <t>SUD Medically Monitored Inpatient Withdrawal (ASAM 3.7)</t>
  </si>
  <si>
    <t>Prevention plan and budget are required to be entered into OhioMHAS Grants Financial Management System (GFMS) by June 30th</t>
  </si>
  <si>
    <t>Complete after Admistration spread</t>
  </si>
  <si>
    <t>Direct Costs</t>
  </si>
  <si>
    <t>Provider Other</t>
  </si>
  <si>
    <t>Prevention Service Revenue</t>
  </si>
  <si>
    <t>Personnel</t>
  </si>
  <si>
    <t>MH/SUD Alternatives</t>
  </si>
  <si>
    <t>Fringe Benefits</t>
  </si>
  <si>
    <t>MH/SUD Community Based Process</t>
  </si>
  <si>
    <t>Travel</t>
  </si>
  <si>
    <t>MH/SUD Education</t>
  </si>
  <si>
    <t>Mileage</t>
  </si>
  <si>
    <t>MH/SUD Environmental</t>
  </si>
  <si>
    <t>Airfare</t>
  </si>
  <si>
    <t>MH/SUD Information Dissemination</t>
  </si>
  <si>
    <t>Lodging</t>
  </si>
  <si>
    <t>MH/SUD Problem Identification &amp; Referral</t>
  </si>
  <si>
    <t>Meal Per Diem</t>
  </si>
  <si>
    <t>Equipment</t>
  </si>
  <si>
    <t>Computer/Equipment</t>
  </si>
  <si>
    <t>check figure</t>
  </si>
  <si>
    <t>Furniture</t>
  </si>
  <si>
    <t>Supplies</t>
  </si>
  <si>
    <t>Printing/Copying</t>
  </si>
  <si>
    <t>Subscription/Publications</t>
  </si>
  <si>
    <t>Contractual</t>
  </si>
  <si>
    <t>Personal Service Contracts</t>
  </si>
  <si>
    <t>Honorarium</t>
  </si>
  <si>
    <t>Construction</t>
  </si>
  <si>
    <t>Other</t>
  </si>
  <si>
    <t>Conference/Training</t>
  </si>
  <si>
    <t>Registration</t>
  </si>
  <si>
    <t>Food</t>
  </si>
  <si>
    <t>Total Direct Costs</t>
  </si>
  <si>
    <t>Indirect Costs (F&amp;A)</t>
  </si>
  <si>
    <t>Rent/Lease</t>
  </si>
  <si>
    <t>Fleet</t>
  </si>
  <si>
    <t>Maintenance/Repair</t>
  </si>
  <si>
    <t>Insurance</t>
  </si>
  <si>
    <t>Phone Bill/Utilities</t>
  </si>
  <si>
    <t>Total Indirect Costs</t>
  </si>
  <si>
    <t>Grand Total</t>
  </si>
  <si>
    <t>Drop-in Center</t>
  </si>
  <si>
    <t>Employment</t>
  </si>
  <si>
    <t>Hotline</t>
  </si>
  <si>
    <t>Inpatient</t>
  </si>
  <si>
    <t>MH Consultation</t>
  </si>
  <si>
    <t>Twenty-three Hour Observ Bed</t>
  </si>
  <si>
    <t>Peer Run Organizations</t>
  </si>
  <si>
    <t>Permanent Housing</t>
  </si>
  <si>
    <t>Recovery Housing</t>
  </si>
  <si>
    <t>Referral &amp; Information</t>
  </si>
  <si>
    <t>Residential Care</t>
  </si>
  <si>
    <t>Respite Care</t>
  </si>
  <si>
    <t>Room &amp; Board</t>
  </si>
  <si>
    <t>Subsidized Housing</t>
  </si>
  <si>
    <t>SUD Childcare</t>
  </si>
  <si>
    <t>SUD Consultation</t>
  </si>
  <si>
    <t>SUD Meals</t>
  </si>
  <si>
    <t>SUD Transportation</t>
  </si>
  <si>
    <t xml:space="preserve">Temporary Housing </t>
  </si>
  <si>
    <t>Direct Personnel Cost (List by position)</t>
  </si>
  <si>
    <t>Total Direct Personnel Cost</t>
  </si>
  <si>
    <t>Support Personnel Cost (List by position)</t>
  </si>
  <si>
    <t>Total Support Personnel Cost</t>
  </si>
  <si>
    <t>Non-Personnel Cost (Detail)</t>
  </si>
  <si>
    <t>Total Non-Personnel Personnel Cost</t>
  </si>
  <si>
    <t>Revenue Source</t>
  </si>
  <si>
    <t>Gosh Code</t>
  </si>
  <si>
    <t>Unit Definition</t>
  </si>
  <si>
    <t>No. FTE Assigned</t>
  </si>
  <si>
    <t>Personnel Costs</t>
  </si>
  <si>
    <t>Non-Personnel Costs</t>
  </si>
  <si>
    <t>Service Total Costs</t>
  </si>
  <si>
    <t>Total                        Costs</t>
  </si>
  <si>
    <t>Cost/Unit</t>
  </si>
  <si>
    <t>Service</t>
  </si>
  <si>
    <t>M5020</t>
  </si>
  <si>
    <t>monthly</t>
  </si>
  <si>
    <t>M1620</t>
  </si>
  <si>
    <t>hourly</t>
  </si>
  <si>
    <t>H0030</t>
  </si>
  <si>
    <t>M1000</t>
  </si>
  <si>
    <t>daily</t>
  </si>
  <si>
    <t>M4120</t>
  </si>
  <si>
    <t>A0560</t>
  </si>
  <si>
    <t>M5060</t>
  </si>
  <si>
    <t>M2295</t>
  </si>
  <si>
    <t>M2278</t>
  </si>
  <si>
    <t>A0510</t>
  </si>
  <si>
    <t>M2270</t>
  </si>
  <si>
    <t>15 min</t>
  </si>
  <si>
    <t>M2260</t>
  </si>
  <si>
    <t>T1009</t>
  </si>
  <si>
    <t>T1010</t>
  </si>
  <si>
    <t>A0750</t>
  </si>
  <si>
    <t>mile</t>
  </si>
  <si>
    <t>Totals</t>
  </si>
  <si>
    <t>Supportive - Detail Total</t>
  </si>
  <si>
    <t>Allocation from Adminstration tab</t>
  </si>
  <si>
    <t>check fig</t>
  </si>
  <si>
    <t>Overhead calculations</t>
  </si>
  <si>
    <t>Total FTE</t>
  </si>
  <si>
    <t>Total Cost</t>
  </si>
  <si>
    <t>This sheet is used to report indirect expense that is allocated to Treatment, Prevention, and Supportive programing</t>
  </si>
  <si>
    <t>Total Adminstration Budget</t>
  </si>
  <si>
    <t>Admin Revenue (if any)</t>
  </si>
  <si>
    <t>Revenue will reduce the total amount of indirect expense allocated</t>
  </si>
  <si>
    <t>Method of allocating Admin overhead</t>
  </si>
  <si>
    <t>Automated Calculation</t>
  </si>
  <si>
    <t>Admin FTE</t>
  </si>
  <si>
    <t>Treatment</t>
  </si>
  <si>
    <t>Prevention</t>
  </si>
  <si>
    <t>Supportive</t>
  </si>
  <si>
    <t>Allocation spread</t>
  </si>
  <si>
    <t>Total Admin Costs</t>
  </si>
  <si>
    <t>Womens Federal Grant</t>
  </si>
  <si>
    <t>OhioMHAS</t>
  </si>
  <si>
    <t>Check fig</t>
  </si>
  <si>
    <t>040 Description</t>
  </si>
  <si>
    <t>040 Line #</t>
  </si>
  <si>
    <t>MH / SUD non-Opioid Medical &amp; Related Services - Professional Services Only (Medical and Related Tab)</t>
  </si>
  <si>
    <t xml:space="preserve">     MH / SUD Medication Assisted Treatment - Non Opioid - Medications Only (Medical and Related Tab)</t>
  </si>
  <si>
    <t>MH / SUD Medical &amp; Related Services - Opioid - Professional Services Only (Medical and Related Tab)</t>
  </si>
  <si>
    <r>
      <rPr>
        <sz val="12"/>
        <color theme="10"/>
        <rFont val="Times New Roman"/>
        <family val="1"/>
      </rPr>
      <t xml:space="preserve">     </t>
    </r>
    <r>
      <rPr>
        <u/>
        <sz val="12"/>
        <color theme="10"/>
        <rFont val="Times New Roman"/>
        <family val="1"/>
      </rPr>
      <t>MH / SUD Medication Assisted Treatment - Opioid - Medications Only (Medical and Related Tab)</t>
    </r>
  </si>
  <si>
    <t>MH / SUD Assessment, Evaluation &amp; Testing (Assmnt_Eval_Testing Tab)</t>
  </si>
  <si>
    <t>MH / SUD Counseling &amp; Therapy Services (Counseling and Therapy Tab)</t>
  </si>
  <si>
    <t xml:space="preserve">     MH / SUD Crisis Services (Counseling and Therapy Tab and Coordination and Support Tab)</t>
  </si>
  <si>
    <t>MH / SUD Coordination &amp; Support Services - Any Not Identified Below (Coordination and Support Tab)</t>
  </si>
  <si>
    <t xml:space="preserve">     MH Community Psychiatric Supportive Treatment / SUD Case Management</t>
  </si>
  <si>
    <t xml:space="preserve">     MH / SUD Peer Recovery Services</t>
  </si>
  <si>
    <t xml:space="preserve">     MH / SUD Peer Run Organizations</t>
  </si>
  <si>
    <t xml:space="preserve">     MH / SUD Employment Services</t>
  </si>
  <si>
    <t>MH Assertive Community Treatment (Counseling and Therapy Tab)</t>
  </si>
  <si>
    <t>MH Day Treatment (Counseling and Therapy Tab)</t>
  </si>
  <si>
    <t>MH Intensive Home-Based Treatment (Counseling and Therapy Tab)</t>
  </si>
  <si>
    <t>MH Inpatient Psychiatric Service - Private hospital only</t>
  </si>
  <si>
    <t>SUD Acute Detoxification - Hospital</t>
  </si>
  <si>
    <t>SUD Residential - Excluding Sub-Acute Detoxification (SUD Residential Tab)</t>
  </si>
  <si>
    <r>
      <rPr>
        <sz val="12"/>
        <color theme="10"/>
        <rFont val="Times New Roman"/>
        <family val="1"/>
      </rPr>
      <t xml:space="preserve">     </t>
    </r>
    <r>
      <rPr>
        <u/>
        <sz val="12"/>
        <color theme="10"/>
        <rFont val="Times New Roman"/>
        <family val="1"/>
      </rPr>
      <t>SUD Sub-Acute Detoxification - Residential Program (SUD Residential Tab)</t>
    </r>
  </si>
  <si>
    <t>For each supportive service you are requesting funds for, please provide a list of activities performed for each.</t>
  </si>
  <si>
    <t>Use the supportive service definitions provided with your application to ensure you are chosing the correct category.</t>
  </si>
  <si>
    <t>Service name:</t>
  </si>
  <si>
    <t>Activities performing:</t>
  </si>
  <si>
    <t xml:space="preserve"> </t>
  </si>
  <si>
    <t>Rent</t>
  </si>
  <si>
    <t>Depreciation Expense</t>
  </si>
  <si>
    <t>Utilities</t>
  </si>
  <si>
    <t>Describe method of allocating net administration expense if using Other</t>
  </si>
  <si>
    <t>Equipment Lease</t>
  </si>
  <si>
    <t>Legal &amp; Accounting</t>
  </si>
  <si>
    <t>Telephone</t>
  </si>
  <si>
    <t>Maintenance &amp; Repairs</t>
  </si>
  <si>
    <t>Advertising/Help Wanted</t>
  </si>
  <si>
    <t>Office Expense</t>
  </si>
  <si>
    <t>Professional Fees</t>
  </si>
  <si>
    <t>Taxes</t>
  </si>
  <si>
    <t>Bank and Credit Card Fees</t>
  </si>
  <si>
    <t>Dues &amp; Subscriptions</t>
  </si>
  <si>
    <t>License &amp; Fees</t>
  </si>
  <si>
    <t>Meals</t>
  </si>
  <si>
    <t>Seminars</t>
  </si>
  <si>
    <t>Location/Description/Unique Identifier</t>
  </si>
  <si>
    <t>Additional Service Information</t>
  </si>
  <si>
    <t>Medicaid/Third Party/Medicare</t>
  </si>
  <si>
    <t>No of Units</t>
  </si>
  <si>
    <t>Support Service</t>
  </si>
  <si>
    <t>Personnel costs</t>
  </si>
  <si>
    <t>Non Personnel Costs</t>
  </si>
  <si>
    <t>$ Allocation of Admin Overhead</t>
  </si>
  <si>
    <t>Total Costs</t>
  </si>
  <si>
    <t>Expense by Service</t>
  </si>
  <si>
    <t>MH</t>
  </si>
  <si>
    <t>SUD</t>
  </si>
  <si>
    <t>Clark</t>
  </si>
  <si>
    <t>Greene</t>
  </si>
  <si>
    <t>Madison</t>
  </si>
  <si>
    <t>31, 33</t>
  </si>
  <si>
    <t>H0006</t>
  </si>
  <si>
    <t>H0048</t>
  </si>
  <si>
    <t>99202-99205, 99211-99215</t>
  </si>
  <si>
    <t>90792</t>
  </si>
  <si>
    <t>H2000</t>
  </si>
  <si>
    <t>G0396</t>
  </si>
  <si>
    <t>H2019</t>
  </si>
  <si>
    <t>H2019, H2017, T1002, T1003</t>
  </si>
  <si>
    <t>H2019, T1002</t>
  </si>
  <si>
    <t>Common Procedure Codes</t>
  </si>
  <si>
    <t>Procedure Modifier</t>
  </si>
  <si>
    <t>HQ</t>
  </si>
  <si>
    <t>KX</t>
  </si>
  <si>
    <t>H2017</t>
  </si>
  <si>
    <t>H0036</t>
  </si>
  <si>
    <t>H0040</t>
  </si>
  <si>
    <t>H0038</t>
  </si>
  <si>
    <t>H2023, H2025</t>
  </si>
  <si>
    <t>MH/SUD Peer Recovery Support</t>
  </si>
  <si>
    <t>MH/SUD Evaluation/Management services</t>
  </si>
  <si>
    <t>MH/SUD Medication Assisted Treatment (MAT) Medications Only</t>
  </si>
  <si>
    <t>MH/SUD Nursing Services Individual</t>
  </si>
  <si>
    <t>MH/SUD Nursing Services Group</t>
  </si>
  <si>
    <t>MH/SUD Diagnostic Eval w/Medical</t>
  </si>
  <si>
    <t>MH Screening, Brief Intervention and Referral to Treatment (SBIRT)</t>
  </si>
  <si>
    <t>MH/SUD Child and Adolescent Needs and Strengths (CANS)</t>
  </si>
  <si>
    <t>MH/SUD Psychotherapy Individual</t>
  </si>
  <si>
    <t>MH/SUD Psychotherapy Family</t>
  </si>
  <si>
    <t>90846, 90847</t>
  </si>
  <si>
    <t>96130, 96136, 96132</t>
  </si>
  <si>
    <t>H2012</t>
  </si>
  <si>
    <t>MH Community Psych Supportive Treatment (CPST)</t>
  </si>
  <si>
    <t>MH Therapeutic Behavioral Services (TBS)</t>
  </si>
  <si>
    <t>MH Psychosocial Rehabilitation (PSR)</t>
  </si>
  <si>
    <t>MH/SUD Psychotherapy Group</t>
  </si>
  <si>
    <t>MH/SUD Psychotherapy Crisis</t>
  </si>
  <si>
    <t>T1002, H2017, H2019, H0004, 90832</t>
  </si>
  <si>
    <t>MH/SUD Crisis Services (RN Nursing Services, PSR, TBS, 30min Counseling)</t>
  </si>
  <si>
    <t>MH Assertive Community Treatment (ACT)</t>
  </si>
  <si>
    <t>MH Intensive Home-Based Treatment (IHBT)</t>
  </si>
  <si>
    <t>MH SRS Peer Recovery</t>
  </si>
  <si>
    <t>MH SRS Supported Employment</t>
  </si>
  <si>
    <t>Total Treatment</t>
  </si>
  <si>
    <t>MH/SUD Psychological Testing</t>
  </si>
  <si>
    <t>MH/SUD Diagnostic Evaluation/Assessment</t>
  </si>
  <si>
    <t>90791, H0001</t>
  </si>
  <si>
    <t>90832, 90834, 90837, H0004</t>
  </si>
  <si>
    <t>90853, 90849, H0015</t>
  </si>
  <si>
    <t>Type of Service %</t>
  </si>
  <si>
    <t>County % of Total Expense</t>
  </si>
  <si>
    <t>90839, 90840</t>
  </si>
  <si>
    <t>Grant(s)</t>
  </si>
  <si>
    <t>should be 100%</t>
  </si>
  <si>
    <t>Non-MHRB</t>
  </si>
  <si>
    <t>MHRB Units</t>
  </si>
  <si>
    <t>Pass Thru</t>
  </si>
  <si>
    <t>Total Service Cost</t>
  </si>
  <si>
    <t>Allocation Method from Administration sheet</t>
  </si>
  <si>
    <t>Location/Description/
Unique Identifier</t>
  </si>
  <si>
    <t>Example (this pulls from the Supportive sheet)</t>
  </si>
  <si>
    <t>Example - Room &amp; Board (this pulls from the Supportive sheet)</t>
  </si>
  <si>
    <t>123 Main St - City - Men's House - 10 bed unit
(manually entered)</t>
  </si>
  <si>
    <t>24 hour staffing, Food, Bedding, Utilities, Etc. 
(manually entered)</t>
  </si>
  <si>
    <t>Overhead allocation (formula)</t>
  </si>
  <si>
    <t>Purchase of Service</t>
  </si>
  <si>
    <t>MH
Youth</t>
  </si>
  <si>
    <t>MH
Adult</t>
  </si>
  <si>
    <t>SUD
Youth</t>
  </si>
  <si>
    <t>SUD 
Adult</t>
  </si>
  <si>
    <t>MHRB - Youth</t>
  </si>
  <si>
    <t>MHRB - Adult</t>
  </si>
  <si>
    <t>Total MHRB</t>
  </si>
  <si>
    <t>MHRB MH</t>
  </si>
  <si>
    <t>MHRB SUD</t>
  </si>
  <si>
    <t>FTE</t>
  </si>
  <si>
    <t>Overhead/Administration</t>
  </si>
  <si>
    <t>Allocation Method</t>
  </si>
  <si>
    <t>Clark County</t>
  </si>
  <si>
    <t>Greene County</t>
  </si>
  <si>
    <t>Madison County</t>
  </si>
  <si>
    <t>Pass Thru Funding Detail List</t>
  </si>
  <si>
    <t>Provider Other Source Detail List</t>
  </si>
  <si>
    <t>Name</t>
  </si>
  <si>
    <t>% by County</t>
  </si>
  <si>
    <t>Data for FTE &amp; Cost cell referenced to those sheets</t>
  </si>
  <si>
    <t>Cost/Unit
Award</t>
  </si>
  <si>
    <t>Supplemental</t>
  </si>
  <si>
    <t>Unit Cost, Supplemental</t>
  </si>
  <si>
    <t>Admin FTEs</t>
  </si>
  <si>
    <t>C</t>
  </si>
  <si>
    <t>G</t>
  </si>
  <si>
    <t>M</t>
  </si>
  <si>
    <t>Total Expense by County</t>
  </si>
  <si>
    <t>Out of County</t>
  </si>
  <si>
    <t>A0740-A0749</t>
  </si>
  <si>
    <t>M2200-M2209</t>
  </si>
  <si>
    <t>Payee Program</t>
  </si>
  <si>
    <t>M5010</t>
  </si>
  <si>
    <t>M2290-M2299</t>
  </si>
  <si>
    <t>Hourly - Other BH Services (not identifed above)</t>
  </si>
  <si>
    <t>Daily - Other BH Services (not identifed above)</t>
  </si>
  <si>
    <t>Total must = 100%</t>
  </si>
  <si>
    <t>County of Residence</t>
  </si>
  <si>
    <t>Clark "C"</t>
  </si>
  <si>
    <t>Greene "G"</t>
  </si>
  <si>
    <t>Madison "M"</t>
  </si>
  <si>
    <t>Out of County "OC"</t>
  </si>
  <si>
    <t>OC</t>
  </si>
  <si>
    <t>Revenue Summary</t>
  </si>
  <si>
    <t>Expense Summary</t>
  </si>
  <si>
    <t>TEMPLATE</t>
  </si>
  <si>
    <t>FY2026</t>
  </si>
  <si>
    <t>Agency Funding Application</t>
  </si>
  <si>
    <t>Total Unit Cost &amp; Supplemental</t>
  </si>
  <si>
    <t>FY2026 AFA Target</t>
  </si>
  <si>
    <t>Agency Total (FY2026 Budget)</t>
  </si>
  <si>
    <t>AFA request over/(under) Board provided Target</t>
  </si>
  <si>
    <t>AFA Total Request</t>
  </si>
  <si>
    <t>Pass Thru Funding normally requires an application plan and budget to be entered into OhioMHAS Grants Financial Management System (GFMS)</t>
  </si>
  <si>
    <t>Direct 
Service</t>
  </si>
  <si>
    <t>MH/SUD Nursing Services WM ASAM2</t>
  </si>
  <si>
    <t>H0014</t>
  </si>
  <si>
    <t>AT</t>
  </si>
  <si>
    <t>MH Day Treatment - per hour</t>
  </si>
  <si>
    <t>MH Day Treatment - per diem</t>
  </si>
  <si>
    <t>H2020</t>
  </si>
  <si>
    <t>H2034</t>
  </si>
  <si>
    <t>H0010</t>
  </si>
  <si>
    <t>H2036</t>
  </si>
  <si>
    <t>TG</t>
  </si>
  <si>
    <t>H0011</t>
  </si>
  <si>
    <t>Effective date: 2/4/25</t>
  </si>
  <si>
    <t>Complete EXPENSE sections on all sheets before completing the REVENUE sections</t>
  </si>
  <si>
    <t xml:space="preserve">Prevention sheet: </t>
  </si>
  <si>
    <t>Supportive - Detail:</t>
  </si>
  <si>
    <t>Blue highlighted cells are the only cells that can be edited</t>
  </si>
  <si>
    <t>Supportive - Activities:</t>
  </si>
  <si>
    <t>Revenue by Prevention Strategy and County</t>
  </si>
  <si>
    <t>Total Prevention Expense Budget</t>
  </si>
  <si>
    <r>
      <t xml:space="preserve">STOP </t>
    </r>
    <r>
      <rPr>
        <i/>
        <sz val="11"/>
        <rFont val="Calibri"/>
        <family val="2"/>
        <scheme val="minor"/>
      </rPr>
      <t>revenue section to be completed later</t>
    </r>
  </si>
  <si>
    <t>Circle back to Treatment, Prevention and Supportive to complete revenue sections</t>
  </si>
  <si>
    <t>• Verify Agency name and fiscal year are correct before moving forward, if incorrect please contact the Finance department</t>
  </si>
  <si>
    <t>•After workbook is finished the Request shifts will be calculated and if more than a +(-)20% shift is noted, the Agency must provide shift reasons</t>
  </si>
  <si>
    <t>• Enter required data in the blue highlighted cells</t>
  </si>
  <si>
    <t>• Far right you will find the Agency Funding Application (AFA) amounts comparing Agency requested funding for the current year to the prior year</t>
  </si>
  <si>
    <t>• The AFA is broken down into the three classes, if there is funding shifts between class it will be noted in the box directly below the fiscal year summary grid</t>
  </si>
  <si>
    <t>• Cell B21 should equal zero if the Agency's requested MHRB funding matches the AFA target in cell B5.</t>
  </si>
  <si>
    <t>• After preparing "Treatment", "Prevention", "Supportive",  "Adminstration", and "Pass Thru Funding" sheets, verify all Check figure cells are reporting zero</t>
  </si>
  <si>
    <t>• If your agency does not provide Treatment services skip to Prevention sheet</t>
  </si>
  <si>
    <t>• Enter a percentage spread by county for expenses in row 4</t>
  </si>
  <si>
    <t>• Complete the Expense by Service section columns E through M</t>
  </si>
  <si>
    <t>• If your agency does not provide Prevention services skip to Supportive sheet</t>
  </si>
  <si>
    <t>• Complete the Total Prevention Expense Budget section columns B through E</t>
  </si>
  <si>
    <t>• This line item budget template mirrors GFMS budget, you will be able to use this as a budget tool during the application process in GFMS</t>
  </si>
  <si>
    <t>• If your agency has information in Pass Thru Funding column D, then complete the Pass Thru Funding Detail List section</t>
  </si>
  <si>
    <t>• If your agency has information in Provider Other column E, then complete the Pass Thru Funding Detail List section</t>
  </si>
  <si>
    <t>• If your agency does not provide Supportive services skip to Administration sheet</t>
  </si>
  <si>
    <t>• This sheet calculates cost per unit for the selected non-Medicaid services</t>
  </si>
  <si>
    <t>• Use the drop-down list to select the type of service column A</t>
  </si>
  <si>
    <t>• Enter additional identifing information for the service in column B</t>
  </si>
  <si>
    <t>• Complete the Expense by Service section columns E through J (details and costs associated will be entered on the Detail sheet)</t>
  </si>
  <si>
    <t>• Complete the County of Residence section columns S through V, calculated total in column W must equal 100%</t>
  </si>
  <si>
    <t>• Rows 3 &amp; 4 will automically pull the service and additional identifing information from the Supportive sheet</t>
  </si>
  <si>
    <t>• For each service enter budget figures by Direct positions, Support positions, and by general ledger level Non-Personnel items</t>
  </si>
  <si>
    <t>• Columns A &amp; B will automically pull the service and additional identifing information from the Supportive sheet</t>
  </si>
  <si>
    <t>• Add any additional service information and describe the activities being performed as part of the service</t>
  </si>
  <si>
    <t>• Enter data in the applicable blue highlighted cells</t>
  </si>
  <si>
    <t>• This is a line item budget template.</t>
  </si>
  <si>
    <t>• After entering the budgetary numbers the spreadsheet will calculate percentage spreads based on Total FTE, Direct FTE, and Total Cost</t>
  </si>
  <si>
    <t>• In cell G11 use the drop-down list to select the method the agency will use to spread the administration/overhead</t>
  </si>
  <si>
    <t>• If using Other method, you can enter the amounts in cells J13:L13 and a calculation based on your variables will be done, please give a brief description of the process</t>
  </si>
  <si>
    <t>• Once the method of allocation is selected the Treatment, Prevention, and Supportive sheets will be updated to reflect the allocation in the respective expense sections</t>
  </si>
  <si>
    <t>• If using Other method, the Other amounts will need to be entered on each sheet in the Overhead calculations section</t>
  </si>
  <si>
    <t>• This sheet is for reporting line item expense budget for any Pass Thru funding you receive from OhioMHAS via the MHRB</t>
  </si>
  <si>
    <t>• If you have more than three pass thru grants please contact the MHRB Finance department</t>
  </si>
  <si>
    <t>• Complete the Revenue by Service by Source section columns U through AE</t>
  </si>
  <si>
    <t>• Complete the Revenue by Prevention Strategy and County section columns M through P</t>
  </si>
  <si>
    <t>• Complete the Revenue Source section columns Y through AI</t>
  </si>
  <si>
    <t>• This budget worksheet is designed to capture elements of your unique agency budget in areas of interest for contract purposes with the MHRB.</t>
  </si>
  <si>
    <t>• The MHRB is monitoring services following the Continuum of Care elements, Treatment, Prevention, Supportive/Rehabilitation and will collect budget data in the class of Medicaid eligible services, Prevention, and Non-Medicaid services.</t>
  </si>
  <si>
    <t>• Please include all Pass-Thru funding in the totals of Treatment, Prevention, and Supportive spreadsheets.  A separate sheet for Pass Thru funding is prepared separately to isolate the direct funding</t>
  </si>
  <si>
    <t>Verify all Check figure cells are reporting zero</t>
  </si>
  <si>
    <t>INSTRUCTIONS</t>
  </si>
  <si>
    <t>Links between sheets are in BLUE and underlined</t>
  </si>
  <si>
    <t xml:space="preserve">Supportive sheet: </t>
  </si>
  <si>
    <t>INSTRUCTIONS - TREATMENT</t>
  </si>
  <si>
    <t>INSTRUCTIONS - PREVENTION</t>
  </si>
  <si>
    <t>INSTRUCTIONS - SUPPORTIVE</t>
  </si>
  <si>
    <t>INSTRUCTIONS - SUPPORTIVE DETAIL</t>
  </si>
  <si>
    <t>INSTRUCTIONS - SUPPORTIVE ACTIVITIES</t>
  </si>
  <si>
    <t>INSTRUCTIONS - ADMINISTRATION</t>
  </si>
  <si>
    <t>INSTRUCTIONS - PASS THRU FUNDING</t>
  </si>
  <si>
    <t>FCFC</t>
  </si>
  <si>
    <t>per diem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</si>
</sst>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0.0%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 MT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Tahoma"/>
      <family val="2"/>
    </font>
    <font>
      <sz val="10"/>
      <name val="Book Antiqua"/>
      <family val="1"/>
    </font>
    <font>
      <u/>
      <sz val="10"/>
      <color theme="10"/>
      <name val="Arial"/>
      <family val="2"/>
    </font>
    <font>
      <u/>
      <sz val="12"/>
      <color theme="10"/>
      <name val="Times New Roman"/>
      <family val="1"/>
    </font>
    <font>
      <sz val="12"/>
      <color theme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Palatino Linotype"/>
      <family val="1"/>
    </font>
    <font>
      <i/>
      <sz val="11"/>
      <color theme="1"/>
      <name val="Calibri"/>
      <family val="2"/>
      <scheme val="minor"/>
    </font>
    <font>
      <i/>
      <sz val="14"/>
      <color theme="1"/>
      <name val="Palatino Linotype"/>
      <family val="1"/>
    </font>
    <font>
      <b/>
      <sz val="14"/>
      <color theme="1"/>
      <name val="Calibri"/>
      <family val="2"/>
      <scheme val="minor"/>
    </font>
    <font>
      <sz val="11"/>
      <color theme="1"/>
      <name val="Palatino Linotype"/>
      <family val="1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C3E3EB"/>
      <name val="Calibri"/>
      <family val="2"/>
      <scheme val="minor"/>
    </font>
    <font>
      <sz val="12"/>
      <color indexed="81"/>
      <name val="Tahoma"/>
      <family val="2"/>
    </font>
    <font>
      <i/>
      <sz val="11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3E3EB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</borders>
  <cellStyleXfs count="27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0" fontId="6" fillId="0" borderId="22" applyNumberFormat="0" applyFill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8" borderId="25" applyNumberFormat="0" applyAlignment="0" applyProtection="0"/>
    <xf numFmtId="0" fontId="12" fillId="9" borderId="26" applyNumberFormat="0" applyAlignment="0" applyProtection="0"/>
    <xf numFmtId="0" fontId="13" fillId="9" borderId="25" applyNumberFormat="0" applyAlignment="0" applyProtection="0"/>
    <xf numFmtId="0" fontId="14" fillId="0" borderId="27" applyNumberFormat="0" applyFill="0" applyAlignment="0" applyProtection="0"/>
    <xf numFmtId="0" fontId="15" fillId="10" borderId="2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0" borderId="30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4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3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29" applyNumberFormat="0" applyFont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44" fontId="19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4" fillId="0" borderId="0"/>
    <xf numFmtId="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4" fillId="0" borderId="0"/>
    <xf numFmtId="0" fontId="19" fillId="0" borderId="0"/>
    <xf numFmtId="0" fontId="1" fillId="0" borderId="0"/>
    <xf numFmtId="0" fontId="19" fillId="0" borderId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8" fillId="0" borderId="0"/>
    <xf numFmtId="0" fontId="23" fillId="0" borderId="0"/>
    <xf numFmtId="3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1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1" borderId="29" applyNumberFormat="0" applyFont="0" applyAlignment="0" applyProtection="0"/>
    <xf numFmtId="0" fontId="1" fillId="11" borderId="2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438">
    <xf numFmtId="0" fontId="0" fillId="0" borderId="0" xfId="0"/>
    <xf numFmtId="164" fontId="0" fillId="0" borderId="1" xfId="1" applyNumberFormat="1" applyFont="1" applyBorder="1" applyProtection="1"/>
    <xf numFmtId="164" fontId="0" fillId="0" borderId="0" xfId="1" applyNumberFormat="1" applyFont="1" applyProtection="1"/>
    <xf numFmtId="164" fontId="2" fillId="0" borderId="1" xfId="1" applyNumberFormat="1" applyFont="1" applyBorder="1" applyProtection="1"/>
    <xf numFmtId="0" fontId="2" fillId="0" borderId="6" xfId="0" applyFont="1" applyBorder="1"/>
    <xf numFmtId="0" fontId="2" fillId="0" borderId="15" xfId="0" applyFont="1" applyBorder="1"/>
    <xf numFmtId="0" fontId="2" fillId="0" borderId="14" xfId="0" applyFont="1" applyBorder="1"/>
    <xf numFmtId="164" fontId="0" fillId="3" borderId="7" xfId="1" applyNumberFormat="1" applyFont="1" applyFill="1" applyBorder="1" applyProtection="1"/>
    <xf numFmtId="164" fontId="0" fillId="3" borderId="0" xfId="1" applyNumberFormat="1" applyFont="1" applyFill="1" applyBorder="1" applyProtection="1"/>
    <xf numFmtId="164" fontId="0" fillId="0" borderId="4" xfId="1" applyNumberFormat="1" applyFont="1" applyBorder="1" applyProtection="1"/>
    <xf numFmtId="43" fontId="0" fillId="0" borderId="1" xfId="1" applyFont="1" applyFill="1" applyBorder="1" applyProtection="1"/>
    <xf numFmtId="164" fontId="4" fillId="0" borderId="17" xfId="1" applyNumberFormat="1" applyFont="1" applyBorder="1" applyProtection="1"/>
    <xf numFmtId="164" fontId="4" fillId="0" borderId="18" xfId="1" applyNumberFormat="1" applyFont="1" applyBorder="1" applyProtection="1"/>
    <xf numFmtId="164" fontId="0" fillId="0" borderId="7" xfId="1" applyNumberFormat="1" applyFont="1" applyBorder="1" applyProtection="1"/>
    <xf numFmtId="164" fontId="2" fillId="0" borderId="10" xfId="1" applyNumberFormat="1" applyFont="1" applyBorder="1" applyProtection="1"/>
    <xf numFmtId="164" fontId="2" fillId="0" borderId="14" xfId="1" applyNumberFormat="1" applyFont="1" applyBorder="1" applyProtection="1"/>
    <xf numFmtId="164" fontId="2" fillId="0" borderId="5" xfId="1" applyNumberFormat="1" applyFont="1" applyBorder="1" applyProtection="1"/>
    <xf numFmtId="164" fontId="2" fillId="0" borderId="15" xfId="1" applyNumberFormat="1" applyFont="1" applyBorder="1" applyProtection="1"/>
    <xf numFmtId="164" fontId="2" fillId="0" borderId="8" xfId="1" applyNumberFormat="1" applyFont="1" applyBorder="1" applyProtection="1"/>
    <xf numFmtId="164" fontId="2" fillId="0" borderId="6" xfId="1" applyNumberFormat="1" applyFont="1" applyBorder="1" applyProtection="1"/>
    <xf numFmtId="164" fontId="2" fillId="0" borderId="0" xfId="1" applyNumberFormat="1" applyFont="1" applyBorder="1" applyProtection="1"/>
    <xf numFmtId="10" fontId="0" fillId="0" borderId="1" xfId="2" applyNumberFormat="1" applyFont="1" applyBorder="1" applyAlignment="1" applyProtection="1">
      <alignment horizontal="center"/>
    </xf>
    <xf numFmtId="10" fontId="0" fillId="0" borderId="0" xfId="2" applyNumberFormat="1" applyFont="1" applyBorder="1" applyAlignment="1" applyProtection="1">
      <alignment horizontal="center"/>
    </xf>
    <xf numFmtId="10" fontId="0" fillId="0" borderId="9" xfId="2" applyNumberFormat="1" applyFont="1" applyBorder="1" applyAlignment="1" applyProtection="1">
      <alignment horizontal="center"/>
    </xf>
    <xf numFmtId="164" fontId="0" fillId="0" borderId="1" xfId="1" applyNumberFormat="1" applyFont="1" applyFill="1" applyBorder="1" applyProtection="1"/>
    <xf numFmtId="0" fontId="0" fillId="0" borderId="15" xfId="0" applyBorder="1"/>
    <xf numFmtId="0" fontId="0" fillId="0" borderId="6" xfId="0" applyBorder="1"/>
    <xf numFmtId="43" fontId="0" fillId="0" borderId="1" xfId="1" applyFont="1" applyBorder="1" applyProtection="1"/>
    <xf numFmtId="43" fontId="0" fillId="0" borderId="0" xfId="1" applyFont="1" applyFill="1" applyBorder="1" applyProtection="1"/>
    <xf numFmtId="43" fontId="0" fillId="0" borderId="0" xfId="1" applyFont="1" applyProtection="1"/>
    <xf numFmtId="164" fontId="0" fillId="0" borderId="0" xfId="1" applyNumberFormat="1" applyFont="1" applyBorder="1" applyProtection="1"/>
    <xf numFmtId="164" fontId="2" fillId="0" borderId="0" xfId="1" applyNumberFormat="1" applyFont="1" applyFill="1" applyBorder="1" applyProtection="1"/>
    <xf numFmtId="164" fontId="2" fillId="0" borderId="1" xfId="1" applyNumberFormat="1" applyFont="1" applyFill="1" applyBorder="1" applyProtection="1"/>
    <xf numFmtId="164" fontId="2" fillId="0" borderId="8" xfId="1" applyNumberFormat="1" applyFont="1" applyFill="1" applyBorder="1" applyProtection="1"/>
    <xf numFmtId="164" fontId="2" fillId="0" borderId="5" xfId="1" applyNumberFormat="1" applyFont="1" applyFill="1" applyBorder="1" applyProtection="1"/>
    <xf numFmtId="164" fontId="2" fillId="0" borderId="10" xfId="1" applyNumberFormat="1" applyFont="1" applyFill="1" applyBorder="1" applyProtection="1"/>
    <xf numFmtId="37" fontId="21" fillId="0" borderId="31" xfId="36" applyNumberFormat="1" applyFont="1" applyBorder="1" applyAlignment="1">
      <alignment horizontal="left"/>
    </xf>
    <xf numFmtId="37" fontId="30" fillId="0" borderId="31" xfId="270" applyNumberFormat="1" applyFont="1" applyBorder="1" applyAlignment="1" applyProtection="1">
      <alignment horizontal="left"/>
    </xf>
    <xf numFmtId="37" fontId="30" fillId="0" borderId="32" xfId="270" applyNumberFormat="1" applyFont="1" applyBorder="1" applyAlignment="1" applyProtection="1">
      <alignment horizontal="left"/>
    </xf>
    <xf numFmtId="164" fontId="0" fillId="0" borderId="2" xfId="1" applyNumberFormat="1" applyFont="1" applyFill="1" applyBorder="1" applyProtection="1"/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right"/>
    </xf>
    <xf numFmtId="164" fontId="0" fillId="0" borderId="0" xfId="1" applyNumberFormat="1" applyFont="1" applyFill="1" applyBorder="1" applyProtection="1"/>
    <xf numFmtId="165" fontId="0" fillId="0" borderId="1" xfId="1" applyNumberFormat="1" applyFont="1" applyFill="1" applyBorder="1" applyProtection="1"/>
    <xf numFmtId="165" fontId="2" fillId="0" borderId="1" xfId="1" applyNumberFormat="1" applyFont="1" applyFill="1" applyBorder="1" applyProtection="1"/>
    <xf numFmtId="165" fontId="2" fillId="0" borderId="1" xfId="1" applyNumberFormat="1" applyFont="1" applyBorder="1" applyProtection="1"/>
    <xf numFmtId="165" fontId="2" fillId="0" borderId="40" xfId="1" applyNumberFormat="1" applyFont="1" applyBorder="1" applyProtection="1"/>
    <xf numFmtId="165" fontId="0" fillId="0" borderId="4" xfId="1" applyNumberFormat="1" applyFont="1" applyFill="1" applyBorder="1" applyProtection="1"/>
    <xf numFmtId="165" fontId="2" fillId="0" borderId="4" xfId="1" applyNumberFormat="1" applyFont="1" applyFill="1" applyBorder="1" applyProtection="1"/>
    <xf numFmtId="165" fontId="2" fillId="0" borderId="39" xfId="1" applyNumberFormat="1" applyFont="1" applyBorder="1" applyProtection="1"/>
    <xf numFmtId="43" fontId="0" fillId="0" borderId="1" xfId="1" applyFont="1" applyBorder="1" applyAlignment="1" applyProtection="1">
      <alignment horizontal="right"/>
    </xf>
    <xf numFmtId="164" fontId="0" fillId="0" borderId="52" xfId="1" applyNumberFormat="1" applyFont="1" applyBorder="1" applyProtection="1"/>
    <xf numFmtId="164" fontId="0" fillId="0" borderId="53" xfId="1" applyNumberFormat="1" applyFont="1" applyBorder="1" applyProtection="1"/>
    <xf numFmtId="164" fontId="0" fillId="0" borderId="51" xfId="1" applyNumberFormat="1" applyFont="1" applyBorder="1" applyProtection="1"/>
    <xf numFmtId="165" fontId="0" fillId="0" borderId="1" xfId="1" applyNumberFormat="1" applyFont="1" applyBorder="1" applyProtection="1"/>
    <xf numFmtId="43" fontId="0" fillId="0" borderId="63" xfId="1" applyFont="1" applyBorder="1" applyProtection="1"/>
    <xf numFmtId="43" fontId="0" fillId="0" borderId="64" xfId="1" applyFont="1" applyBorder="1" applyProtection="1"/>
    <xf numFmtId="165" fontId="0" fillId="0" borderId="39" xfId="1" applyNumberFormat="1" applyFont="1" applyFill="1" applyBorder="1" applyProtection="1"/>
    <xf numFmtId="165" fontId="0" fillId="0" borderId="40" xfId="1" applyNumberFormat="1" applyFont="1" applyFill="1" applyBorder="1" applyProtection="1"/>
    <xf numFmtId="165" fontId="0" fillId="0" borderId="63" xfId="1" applyNumberFormat="1" applyFont="1" applyBorder="1" applyProtection="1"/>
    <xf numFmtId="165" fontId="0" fillId="0" borderId="64" xfId="1" applyNumberFormat="1" applyFont="1" applyBorder="1" applyProtection="1"/>
    <xf numFmtId="165" fontId="0" fillId="0" borderId="42" xfId="1" applyNumberFormat="1" applyFont="1" applyFill="1" applyBorder="1" applyProtection="1"/>
    <xf numFmtId="165" fontId="0" fillId="0" borderId="55" xfId="1" applyNumberFormat="1" applyFont="1" applyBorder="1" applyProtection="1"/>
    <xf numFmtId="165" fontId="0" fillId="0" borderId="42" xfId="1" applyNumberFormat="1" applyFont="1" applyBorder="1" applyProtection="1"/>
    <xf numFmtId="164" fontId="0" fillId="0" borderId="55" xfId="1" applyNumberFormat="1" applyFont="1" applyBorder="1" applyProtection="1"/>
    <xf numFmtId="164" fontId="0" fillId="0" borderId="65" xfId="1" applyNumberFormat="1" applyFont="1" applyBorder="1" applyProtection="1"/>
    <xf numFmtId="165" fontId="2" fillId="0" borderId="73" xfId="1" applyNumberFormat="1" applyFont="1" applyBorder="1" applyProtection="1"/>
    <xf numFmtId="164" fontId="0" fillId="0" borderId="1" xfId="1" applyNumberFormat="1" applyFont="1" applyBorder="1" applyAlignment="1" applyProtection="1">
      <alignment horizontal="right"/>
    </xf>
    <xf numFmtId="165" fontId="0" fillId="0" borderId="0" xfId="1" applyNumberFormat="1" applyFont="1" applyProtection="1"/>
    <xf numFmtId="165" fontId="0" fillId="3" borderId="0" xfId="1" applyNumberFormat="1" applyFont="1" applyFill="1" applyBorder="1" applyProtection="1"/>
    <xf numFmtId="165" fontId="0" fillId="3" borderId="7" xfId="1" applyNumberFormat="1" applyFont="1" applyFill="1" applyBorder="1" applyProtection="1"/>
    <xf numFmtId="166" fontId="1" fillId="0" borderId="1" xfId="1" applyNumberFormat="1" applyFont="1" applyBorder="1" applyAlignment="1" applyProtection="1">
      <alignment horizontal="center"/>
    </xf>
    <xf numFmtId="166" fontId="2" fillId="0" borderId="1" xfId="1" applyNumberFormat="1" applyFont="1" applyBorder="1" applyAlignment="1" applyProtection="1">
      <alignment horizontal="center"/>
    </xf>
    <xf numFmtId="164" fontId="0" fillId="0" borderId="65" xfId="1" applyNumberFormat="1" applyFont="1" applyFill="1" applyBorder="1" applyProtection="1"/>
    <xf numFmtId="167" fontId="0" fillId="0" borderId="0" xfId="2" applyNumberFormat="1" applyFont="1" applyProtection="1"/>
    <xf numFmtId="9" fontId="2" fillId="0" borderId="0" xfId="2" applyFont="1" applyFill="1" applyBorder="1" applyAlignment="1" applyProtection="1">
      <alignment horizontal="center"/>
    </xf>
    <xf numFmtId="9" fontId="0" fillId="0" borderId="0" xfId="2" applyFont="1" applyFill="1" applyBorder="1" applyAlignment="1" applyProtection="1">
      <alignment horizontal="center"/>
    </xf>
    <xf numFmtId="9" fontId="0" fillId="0" borderId="0" xfId="2" applyFont="1" applyFill="1" applyBorder="1" applyAlignment="1" applyProtection="1">
      <alignment horizontal="left"/>
    </xf>
    <xf numFmtId="9" fontId="2" fillId="0" borderId="53" xfId="2" applyFont="1" applyBorder="1" applyAlignment="1" applyProtection="1">
      <alignment horizontal="center" vertical="center" wrapText="1"/>
    </xf>
    <xf numFmtId="9" fontId="2" fillId="0" borderId="52" xfId="2" applyFont="1" applyBorder="1" applyAlignment="1" applyProtection="1">
      <alignment horizontal="center" vertical="center" wrapText="1"/>
    </xf>
    <xf numFmtId="165" fontId="0" fillId="0" borderId="34" xfId="1" applyNumberFormat="1" applyFont="1" applyFill="1" applyBorder="1" applyAlignment="1" applyProtection="1">
      <alignment horizontal="center"/>
    </xf>
    <xf numFmtId="44" fontId="0" fillId="0" borderId="34" xfId="1" applyNumberFormat="1" applyFont="1" applyFill="1" applyBorder="1" applyAlignment="1" applyProtection="1">
      <alignment horizontal="center"/>
    </xf>
    <xf numFmtId="9" fontId="0" fillId="2" borderId="37" xfId="2" applyFont="1" applyFill="1" applyBorder="1" applyAlignment="1" applyProtection="1">
      <alignment horizontal="center"/>
    </xf>
    <xf numFmtId="9" fontId="0" fillId="2" borderId="38" xfId="2" applyFont="1" applyFill="1" applyBorder="1" applyAlignment="1" applyProtection="1">
      <alignment horizontal="center"/>
    </xf>
    <xf numFmtId="165" fontId="0" fillId="0" borderId="42" xfId="1" applyNumberFormat="1" applyFont="1" applyFill="1" applyBorder="1" applyAlignment="1" applyProtection="1">
      <alignment horizontal="center"/>
    </xf>
    <xf numFmtId="9" fontId="0" fillId="2" borderId="39" xfId="2" applyFont="1" applyFill="1" applyBorder="1" applyAlignment="1" applyProtection="1">
      <alignment horizontal="center"/>
    </xf>
    <xf numFmtId="9" fontId="0" fillId="2" borderId="40" xfId="2" applyFont="1" applyFill="1" applyBorder="1" applyAlignment="1" applyProtection="1">
      <alignment horizontal="center"/>
    </xf>
    <xf numFmtId="9" fontId="0" fillId="0" borderId="39" xfId="2" applyFont="1" applyFill="1" applyBorder="1" applyAlignment="1" applyProtection="1">
      <alignment horizontal="center" vertical="top" wrapText="1"/>
    </xf>
    <xf numFmtId="9" fontId="0" fillId="0" borderId="40" xfId="2" applyFont="1" applyFill="1" applyBorder="1" applyAlignment="1" applyProtection="1">
      <alignment horizontal="center" vertical="top" wrapText="1"/>
    </xf>
    <xf numFmtId="9" fontId="0" fillId="2" borderId="39" xfId="2" applyFont="1" applyFill="1" applyBorder="1" applyAlignment="1" applyProtection="1">
      <alignment horizontal="center" vertical="top" wrapText="1"/>
    </xf>
    <xf numFmtId="9" fontId="0" fillId="2" borderId="40" xfId="2" applyFont="1" applyFill="1" applyBorder="1" applyAlignment="1" applyProtection="1">
      <alignment horizontal="center" vertical="top" wrapText="1"/>
    </xf>
    <xf numFmtId="9" fontId="0" fillId="0" borderId="39" xfId="2" applyFont="1" applyFill="1" applyBorder="1" applyAlignment="1" applyProtection="1">
      <alignment horizontal="center"/>
    </xf>
    <xf numFmtId="9" fontId="0" fillId="0" borderId="40" xfId="2" applyFont="1" applyFill="1" applyBorder="1" applyAlignment="1" applyProtection="1">
      <alignment horizontal="center"/>
    </xf>
    <xf numFmtId="9" fontId="2" fillId="0" borderId="39" xfId="2" applyFont="1" applyBorder="1" applyAlignment="1" applyProtection="1">
      <alignment horizontal="center" vertical="top" wrapText="1"/>
    </xf>
    <xf numFmtId="9" fontId="2" fillId="0" borderId="40" xfId="2" applyFont="1" applyBorder="1" applyAlignment="1" applyProtection="1">
      <alignment horizontal="center" vertical="top" wrapText="1"/>
    </xf>
    <xf numFmtId="9" fontId="0" fillId="0" borderId="0" xfId="2" applyFont="1" applyAlignment="1" applyProtection="1">
      <alignment horizontal="center"/>
    </xf>
    <xf numFmtId="9" fontId="0" fillId="0" borderId="1" xfId="2" applyFont="1" applyBorder="1" applyAlignment="1" applyProtection="1">
      <alignment horizontal="center"/>
    </xf>
    <xf numFmtId="0" fontId="0" fillId="37" borderId="6" xfId="0" applyFill="1" applyBorder="1" applyProtection="1">
      <protection locked="0"/>
    </xf>
    <xf numFmtId="164" fontId="0" fillId="37" borderId="1" xfId="1" applyNumberFormat="1" applyFont="1" applyFill="1" applyBorder="1" applyProtection="1">
      <protection locked="0"/>
    </xf>
    <xf numFmtId="164" fontId="0" fillId="37" borderId="6" xfId="1" applyNumberFormat="1" applyFont="1" applyFill="1" applyBorder="1" applyProtection="1">
      <protection locked="0"/>
    </xf>
    <xf numFmtId="0" fontId="0" fillId="37" borderId="1" xfId="0" applyFill="1" applyBorder="1" applyAlignment="1" applyProtection="1">
      <alignment horizontal="left"/>
      <protection locked="0"/>
    </xf>
    <xf numFmtId="164" fontId="1" fillId="37" borderId="1" xfId="1" applyNumberFormat="1" applyFont="1" applyFill="1" applyBorder="1" applyAlignment="1" applyProtection="1">
      <alignment horizontal="center"/>
      <protection locked="0"/>
    </xf>
    <xf numFmtId="0" fontId="0" fillId="37" borderId="1" xfId="0" applyFill="1" applyBorder="1" applyProtection="1">
      <protection locked="0"/>
    </xf>
    <xf numFmtId="43" fontId="0" fillId="37" borderId="1" xfId="1" applyFont="1" applyFill="1" applyBorder="1" applyProtection="1">
      <protection locked="0"/>
    </xf>
    <xf numFmtId="164" fontId="0" fillId="37" borderId="62" xfId="1" applyNumberFormat="1" applyFont="1" applyFill="1" applyBorder="1" applyAlignment="1" applyProtection="1">
      <alignment horizontal="center"/>
      <protection locked="0"/>
    </xf>
    <xf numFmtId="164" fontId="0" fillId="37" borderId="72" xfId="1" applyNumberFormat="1" applyFont="1" applyFill="1" applyBorder="1" applyAlignment="1" applyProtection="1">
      <alignment horizontal="center"/>
      <protection locked="0"/>
    </xf>
    <xf numFmtId="164" fontId="0" fillId="37" borderId="70" xfId="1" applyNumberFormat="1" applyFont="1" applyFill="1" applyBorder="1" applyAlignment="1" applyProtection="1">
      <alignment horizontal="center"/>
      <protection locked="0"/>
    </xf>
    <xf numFmtId="164" fontId="0" fillId="37" borderId="49" xfId="1" applyNumberFormat="1" applyFont="1" applyFill="1" applyBorder="1" applyAlignment="1" applyProtection="1">
      <alignment horizontal="center"/>
      <protection locked="0"/>
    </xf>
    <xf numFmtId="43" fontId="0" fillId="37" borderId="37" xfId="1" applyFont="1" applyFill="1" applyBorder="1" applyAlignment="1" applyProtection="1">
      <alignment horizontal="center" wrapText="1"/>
      <protection locked="0"/>
    </xf>
    <xf numFmtId="43" fontId="0" fillId="37" borderId="38" xfId="1" applyFont="1" applyFill="1" applyBorder="1" applyAlignment="1" applyProtection="1">
      <alignment horizontal="center" wrapText="1"/>
      <protection locked="0"/>
    </xf>
    <xf numFmtId="41" fontId="0" fillId="37" borderId="37" xfId="0" applyNumberFormat="1" applyFill="1" applyBorder="1" applyAlignment="1" applyProtection="1">
      <alignment horizontal="center" wrapText="1"/>
      <protection locked="0"/>
    </xf>
    <xf numFmtId="41" fontId="0" fillId="37" borderId="38" xfId="0" applyNumberFormat="1" applyFill="1" applyBorder="1" applyAlignment="1" applyProtection="1">
      <alignment horizontal="center" wrapText="1"/>
      <protection locked="0"/>
    </xf>
    <xf numFmtId="165" fontId="0" fillId="37" borderId="9" xfId="0" applyNumberFormat="1" applyFill="1" applyBorder="1" applyAlignment="1" applyProtection="1">
      <alignment horizontal="center"/>
      <protection locked="0"/>
    </xf>
    <xf numFmtId="164" fontId="0" fillId="37" borderId="39" xfId="1" applyNumberFormat="1" applyFont="1" applyFill="1" applyBorder="1" applyAlignment="1" applyProtection="1">
      <alignment horizontal="center"/>
      <protection locked="0"/>
    </xf>
    <xf numFmtId="164" fontId="0" fillId="37" borderId="73" xfId="1" applyNumberFormat="1" applyFont="1" applyFill="1" applyBorder="1" applyAlignment="1" applyProtection="1">
      <alignment horizontal="center"/>
      <protection locked="0"/>
    </xf>
    <xf numFmtId="164" fontId="0" fillId="37" borderId="4" xfId="1" applyNumberFormat="1" applyFont="1" applyFill="1" applyBorder="1" applyAlignment="1" applyProtection="1">
      <alignment horizontal="center"/>
      <protection locked="0"/>
    </xf>
    <xf numFmtId="164" fontId="0" fillId="37" borderId="40" xfId="1" applyNumberFormat="1" applyFont="1" applyFill="1" applyBorder="1" applyAlignment="1" applyProtection="1">
      <alignment horizontal="center"/>
      <protection locked="0"/>
    </xf>
    <xf numFmtId="43" fontId="0" fillId="37" borderId="39" xfId="1" applyFont="1" applyFill="1" applyBorder="1" applyAlignment="1" applyProtection="1">
      <alignment horizontal="center" wrapText="1"/>
      <protection locked="0"/>
    </xf>
    <xf numFmtId="43" fontId="0" fillId="37" borderId="40" xfId="1" applyFont="1" applyFill="1" applyBorder="1" applyAlignment="1" applyProtection="1">
      <alignment horizontal="center" wrapText="1"/>
      <protection locked="0"/>
    </xf>
    <xf numFmtId="41" fontId="0" fillId="37" borderId="39" xfId="0" applyNumberFormat="1" applyFill="1" applyBorder="1" applyAlignment="1" applyProtection="1">
      <alignment horizontal="center" wrapText="1"/>
      <protection locked="0"/>
    </xf>
    <xf numFmtId="41" fontId="0" fillId="37" borderId="40" xfId="0" applyNumberFormat="1" applyFill="1" applyBorder="1" applyAlignment="1" applyProtection="1">
      <alignment horizontal="center" wrapText="1"/>
      <protection locked="0"/>
    </xf>
    <xf numFmtId="165" fontId="0" fillId="37" borderId="3" xfId="0" applyNumberFormat="1" applyFill="1" applyBorder="1" applyAlignment="1" applyProtection="1">
      <alignment horizontal="center"/>
      <protection locked="0"/>
    </xf>
    <xf numFmtId="43" fontId="0" fillId="37" borderId="39" xfId="1" applyFont="1" applyFill="1" applyBorder="1" applyAlignment="1" applyProtection="1">
      <alignment horizontal="center" vertical="top" wrapText="1"/>
      <protection locked="0"/>
    </xf>
    <xf numFmtId="43" fontId="0" fillId="37" borderId="40" xfId="1" applyFont="1" applyFill="1" applyBorder="1" applyAlignment="1" applyProtection="1">
      <alignment horizontal="center" vertical="top" wrapText="1"/>
      <protection locked="0"/>
    </xf>
    <xf numFmtId="41" fontId="0" fillId="37" borderId="39" xfId="0" applyNumberFormat="1" applyFill="1" applyBorder="1" applyAlignment="1" applyProtection="1">
      <alignment horizontal="center" vertical="top" wrapText="1"/>
      <protection locked="0"/>
    </xf>
    <xf numFmtId="41" fontId="0" fillId="37" borderId="40" xfId="0" applyNumberFormat="1" applyFill="1" applyBorder="1" applyAlignment="1" applyProtection="1">
      <alignment horizontal="center" vertical="top" wrapText="1"/>
      <protection locked="0"/>
    </xf>
    <xf numFmtId="165" fontId="0" fillId="37" borderId="3" xfId="0" applyNumberFormat="1" applyFill="1" applyBorder="1" applyAlignment="1" applyProtection="1">
      <alignment horizontal="center" vertical="top" wrapText="1"/>
      <protection locked="0"/>
    </xf>
    <xf numFmtId="0" fontId="0" fillId="37" borderId="1" xfId="0" applyFill="1" applyBorder="1" applyAlignment="1" applyProtection="1">
      <alignment horizontal="center"/>
      <protection locked="0"/>
    </xf>
    <xf numFmtId="165" fontId="0" fillId="37" borderId="1" xfId="1" applyNumberFormat="1" applyFont="1" applyFill="1" applyBorder="1" applyProtection="1">
      <protection locked="0"/>
    </xf>
    <xf numFmtId="165" fontId="0" fillId="37" borderId="2" xfId="1" applyNumberFormat="1" applyFont="1" applyFill="1" applyBorder="1" applyProtection="1">
      <protection locked="0"/>
    </xf>
    <xf numFmtId="165" fontId="0" fillId="37" borderId="40" xfId="1" applyNumberFormat="1" applyFont="1" applyFill="1" applyBorder="1" applyProtection="1">
      <protection locked="0"/>
    </xf>
    <xf numFmtId="165" fontId="0" fillId="37" borderId="6" xfId="1" applyNumberFormat="1" applyFont="1" applyFill="1" applyBorder="1" applyProtection="1">
      <protection locked="0"/>
    </xf>
    <xf numFmtId="165" fontId="0" fillId="37" borderId="75" xfId="1" applyNumberFormat="1" applyFont="1" applyFill="1" applyBorder="1" applyProtection="1">
      <protection locked="0"/>
    </xf>
    <xf numFmtId="165" fontId="0" fillId="37" borderId="4" xfId="1" applyNumberFormat="1" applyFont="1" applyFill="1" applyBorder="1" applyProtection="1">
      <protection locked="0"/>
    </xf>
    <xf numFmtId="165" fontId="0" fillId="37" borderId="38" xfId="1" applyNumberFormat="1" applyFont="1" applyFill="1" applyBorder="1" applyProtection="1">
      <protection locked="0"/>
    </xf>
    <xf numFmtId="165" fontId="0" fillId="37" borderId="39" xfId="1" applyNumberFormat="1" applyFont="1" applyFill="1" applyBorder="1" applyProtection="1">
      <protection locked="0"/>
    </xf>
    <xf numFmtId="165" fontId="0" fillId="37" borderId="73" xfId="1" applyNumberFormat="1" applyFont="1" applyFill="1" applyBorder="1" applyProtection="1">
      <protection locked="0"/>
    </xf>
    <xf numFmtId="165" fontId="0" fillId="37" borderId="1" xfId="1" applyNumberFormat="1" applyFont="1" applyFill="1" applyBorder="1" applyAlignment="1" applyProtection="1">
      <alignment horizontal="left" vertical="top" wrapText="1"/>
      <protection locked="0"/>
    </xf>
    <xf numFmtId="165" fontId="0" fillId="37" borderId="4" xfId="1" applyNumberFormat="1" applyFont="1" applyFill="1" applyBorder="1" applyAlignment="1" applyProtection="1">
      <alignment horizontal="left" vertical="top" wrapText="1"/>
      <protection locked="0"/>
    </xf>
    <xf numFmtId="166" fontId="0" fillId="37" borderId="1" xfId="0" applyNumberFormat="1" applyFill="1" applyBorder="1" applyAlignment="1" applyProtection="1">
      <alignment horizontal="center"/>
      <protection locked="0"/>
    </xf>
    <xf numFmtId="0" fontId="0" fillId="37" borderId="1" xfId="0" applyFill="1" applyBorder="1" applyAlignment="1" applyProtection="1">
      <alignment horizontal="right"/>
      <protection locked="0"/>
    </xf>
    <xf numFmtId="164" fontId="0" fillId="37" borderId="4" xfId="1" applyNumberFormat="1" applyFont="1" applyFill="1" applyBorder="1" applyProtection="1">
      <protection locked="0"/>
    </xf>
    <xf numFmtId="0" fontId="0" fillId="37" borderId="1" xfId="0" applyFill="1" applyBorder="1" applyAlignment="1" applyProtection="1">
      <alignment horizontal="left" vertical="top"/>
      <protection locked="0"/>
    </xf>
    <xf numFmtId="0" fontId="0" fillId="37" borderId="14" xfId="0" applyFill="1" applyBorder="1" applyAlignment="1" applyProtection="1">
      <alignment horizontal="left" vertical="top"/>
      <protection locked="0"/>
    </xf>
    <xf numFmtId="43" fontId="0" fillId="37" borderId="39" xfId="1" applyFont="1" applyFill="1" applyBorder="1" applyAlignment="1" applyProtection="1">
      <alignment horizontal="left" vertical="top"/>
      <protection locked="0"/>
    </xf>
    <xf numFmtId="43" fontId="0" fillId="37" borderId="40" xfId="1" applyFont="1" applyFill="1" applyBorder="1" applyAlignment="1" applyProtection="1">
      <alignment horizontal="left" vertical="top"/>
      <protection locked="0"/>
    </xf>
    <xf numFmtId="9" fontId="0" fillId="37" borderId="1" xfId="2" applyFont="1" applyFill="1" applyBorder="1" applyAlignment="1" applyProtection="1">
      <alignment horizontal="center" vertical="top"/>
      <protection locked="0"/>
    </xf>
    <xf numFmtId="0" fontId="2" fillId="37" borderId="1" xfId="0" applyFont="1" applyFill="1" applyBorder="1" applyAlignment="1" applyProtection="1">
      <alignment horizontal="center"/>
      <protection locked="0"/>
    </xf>
    <xf numFmtId="0" fontId="38" fillId="37" borderId="1" xfId="0" applyFont="1" applyFill="1" applyBorder="1" applyAlignment="1" applyProtection="1">
      <alignment vertical="center"/>
      <protection locked="0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3" borderId="5" xfId="0" applyFont="1" applyFill="1" applyBorder="1"/>
    <xf numFmtId="0" fontId="0" fillId="0" borderId="15" xfId="0" applyBorder="1" applyAlignment="1">
      <alignment horizontal="right"/>
    </xf>
    <xf numFmtId="0" fontId="2" fillId="3" borderId="5" xfId="0" applyFont="1" applyFill="1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14" xfId="0" applyBorder="1"/>
    <xf numFmtId="164" fontId="0" fillId="0" borderId="0" xfId="0" applyNumberFormat="1"/>
    <xf numFmtId="0" fontId="34" fillId="0" borderId="0" xfId="0" applyFont="1"/>
    <xf numFmtId="0" fontId="35" fillId="0" borderId="0" xfId="0" applyFont="1" applyAlignment="1">
      <alignment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wrapText="1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0" xfId="0" applyFont="1"/>
    <xf numFmtId="0" fontId="38" fillId="0" borderId="1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165" fontId="0" fillId="0" borderId="0" xfId="1" applyNumberFormat="1" applyFont="1" applyFill="1" applyBorder="1" applyProtection="1"/>
    <xf numFmtId="0" fontId="3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40" fillId="0" borderId="0" xfId="0" applyFont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43" fontId="39" fillId="0" borderId="1" xfId="1" applyFont="1" applyBorder="1" applyProtection="1"/>
    <xf numFmtId="9" fontId="0" fillId="0" borderId="0" xfId="2" applyFont="1" applyProtection="1"/>
    <xf numFmtId="9" fontId="39" fillId="0" borderId="0" xfId="0" applyNumberFormat="1" applyFont="1"/>
    <xf numFmtId="9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 wrapText="1"/>
    </xf>
    <xf numFmtId="165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right" wrapText="1"/>
    </xf>
    <xf numFmtId="0" fontId="2" fillId="0" borderId="54" xfId="0" applyFont="1" applyBorder="1" applyAlignment="1">
      <alignment horizontal="center" vertical="center" wrapText="1"/>
    </xf>
    <xf numFmtId="0" fontId="18" fillId="0" borderId="0" xfId="0" applyFont="1"/>
    <xf numFmtId="0" fontId="2" fillId="0" borderId="2" xfId="0" applyFont="1" applyBorder="1" applyAlignment="1">
      <alignment horizontal="center"/>
    </xf>
    <xf numFmtId="49" fontId="2" fillId="0" borderId="39" xfId="0" applyNumberFormat="1" applyFont="1" applyBorder="1" applyAlignment="1">
      <alignment horizontal="center" wrapText="1"/>
    </xf>
    <xf numFmtId="49" fontId="2" fillId="0" borderId="73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2" fillId="0" borderId="86" xfId="0" applyFont="1" applyBorder="1" applyAlignment="1">
      <alignment horizontal="center" wrapText="1"/>
    </xf>
    <xf numFmtId="0" fontId="2" fillId="0" borderId="8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8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57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40" xfId="0" applyFont="1" applyBorder="1" applyAlignment="1">
      <alignment horizontal="center"/>
    </xf>
    <xf numFmtId="0" fontId="18" fillId="0" borderId="85" xfId="0" applyFont="1" applyBorder="1"/>
    <xf numFmtId="0" fontId="41" fillId="0" borderId="13" xfId="0" applyFont="1" applyBorder="1" applyAlignment="1">
      <alignment horizontal="center" wrapText="1"/>
    </xf>
    <xf numFmtId="0" fontId="41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9" fontId="40" fillId="0" borderId="0" xfId="0" applyNumberFormat="1" applyFont="1"/>
    <xf numFmtId="165" fontId="40" fillId="0" borderId="0" xfId="0" applyNumberFormat="1" applyFont="1"/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49" fontId="2" fillId="0" borderId="78" xfId="0" applyNumberFormat="1" applyFont="1" applyBorder="1" applyAlignment="1">
      <alignment horizontal="center" vertical="top" wrapText="1"/>
    </xf>
    <xf numFmtId="49" fontId="2" fillId="0" borderId="71" xfId="0" applyNumberFormat="1" applyFont="1" applyBorder="1" applyAlignment="1">
      <alignment horizontal="center" vertical="top" wrapText="1"/>
    </xf>
    <xf numFmtId="49" fontId="2" fillId="0" borderId="69" xfId="0" applyNumberFormat="1" applyFont="1" applyBorder="1" applyAlignment="1">
      <alignment horizontal="center" vertical="top" wrapText="1"/>
    </xf>
    <xf numFmtId="0" fontId="2" fillId="0" borderId="52" xfId="0" applyFont="1" applyBorder="1" applyAlignment="1">
      <alignment horizontal="center" vertical="top" wrapText="1"/>
    </xf>
    <xf numFmtId="10" fontId="40" fillId="0" borderId="0" xfId="2" applyNumberFormat="1" applyFont="1" applyProtection="1"/>
    <xf numFmtId="10" fontId="0" fillId="0" borderId="0" xfId="2" applyNumberFormat="1" applyFont="1" applyProtection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65" fontId="18" fillId="0" borderId="0" xfId="0" applyNumberFormat="1" applyFont="1"/>
    <xf numFmtId="2" fontId="0" fillId="0" borderId="0" xfId="0" applyNumberFormat="1"/>
    <xf numFmtId="0" fontId="0" fillId="0" borderId="1" xfId="0" applyBorder="1"/>
    <xf numFmtId="165" fontId="2" fillId="0" borderId="1" xfId="0" applyNumberFormat="1" applyFont="1" applyBorder="1"/>
    <xf numFmtId="0" fontId="0" fillId="0" borderId="1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65" fontId="0" fillId="0" borderId="0" xfId="0" applyNumberFormat="1"/>
    <xf numFmtId="0" fontId="0" fillId="0" borderId="0" xfId="0" applyAlignment="1">
      <alignment horizontal="left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36" borderId="0" xfId="0" applyFont="1" applyFill="1" applyAlignment="1">
      <alignment horizont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0" fontId="0" fillId="36" borderId="0" xfId="0" applyFill="1" applyAlignment="1">
      <alignment horizontal="center"/>
    </xf>
    <xf numFmtId="165" fontId="0" fillId="0" borderId="1" xfId="0" applyNumberFormat="1" applyBorder="1"/>
    <xf numFmtId="0" fontId="2" fillId="36" borderId="0" xfId="0" applyFont="1" applyFill="1"/>
    <xf numFmtId="0" fontId="2" fillId="36" borderId="7" xfId="0" applyFont="1" applyFill="1" applyBorder="1"/>
    <xf numFmtId="0" fontId="2" fillId="36" borderId="0" xfId="0" applyFont="1" applyFill="1" applyAlignment="1">
      <alignment horizontal="center" vertical="center" wrapText="1"/>
    </xf>
    <xf numFmtId="0" fontId="2" fillId="0" borderId="13" xfId="0" applyFont="1" applyBorder="1"/>
    <xf numFmtId="0" fontId="2" fillId="0" borderId="4" xfId="0" applyFont="1" applyBorder="1"/>
    <xf numFmtId="49" fontId="2" fillId="0" borderId="53" xfId="0" applyNumberFormat="1" applyFont="1" applyBorder="1" applyAlignment="1">
      <alignment horizontal="center" wrapText="1"/>
    </xf>
    <xf numFmtId="49" fontId="2" fillId="0" borderId="71" xfId="0" applyNumberFormat="1" applyFont="1" applyBorder="1" applyAlignment="1">
      <alignment horizontal="center" wrapText="1"/>
    </xf>
    <xf numFmtId="49" fontId="2" fillId="0" borderId="69" xfId="0" applyNumberFormat="1" applyFont="1" applyBorder="1" applyAlignment="1">
      <alignment horizontal="center" wrapText="1"/>
    </xf>
    <xf numFmtId="0" fontId="2" fillId="0" borderId="52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0" fillId="0" borderId="57" xfId="0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7" xfId="0" applyBorder="1" applyAlignment="1">
      <alignment wrapText="1"/>
    </xf>
    <xf numFmtId="49" fontId="0" fillId="0" borderId="6" xfId="0" applyNumberFormat="1" applyBorder="1" applyAlignment="1">
      <alignment horizontal="center" wrapText="1"/>
    </xf>
    <xf numFmtId="49" fontId="0" fillId="0" borderId="38" xfId="0" applyNumberFormat="1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0" fontId="0" fillId="36" borderId="7" xfId="0" applyFill="1" applyBorder="1" applyAlignment="1">
      <alignment horizontal="center"/>
    </xf>
    <xf numFmtId="0" fontId="0" fillId="0" borderId="39" xfId="0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9" fontId="0" fillId="0" borderId="40" xfId="0" applyNumberForma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39" xfId="0" applyBorder="1" applyAlignment="1">
      <alignment horizontal="left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40" xfId="0" applyNumberFormat="1" applyBorder="1" applyAlignment="1">
      <alignment horizontal="center" vertical="top" wrapText="1"/>
    </xf>
    <xf numFmtId="0" fontId="0" fillId="36" borderId="7" xfId="0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9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40" xfId="0" applyNumberFormat="1" applyFont="1" applyBorder="1" applyAlignment="1">
      <alignment horizontal="center" vertical="top" wrapText="1"/>
    </xf>
    <xf numFmtId="49" fontId="2" fillId="0" borderId="39" xfId="0" applyNumberFormat="1" applyFont="1" applyBorder="1" applyAlignment="1">
      <alignment horizontal="center" vertical="top" wrapText="1"/>
    </xf>
    <xf numFmtId="49" fontId="2" fillId="0" borderId="7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43" fontId="2" fillId="0" borderId="39" xfId="0" applyNumberFormat="1" applyFont="1" applyBorder="1" applyAlignment="1">
      <alignment horizontal="center" vertical="top" wrapText="1"/>
    </xf>
    <xf numFmtId="43" fontId="2" fillId="0" borderId="40" xfId="0" applyNumberFormat="1" applyFont="1" applyBorder="1" applyAlignment="1">
      <alignment horizontal="center" vertical="top" wrapText="1"/>
    </xf>
    <xf numFmtId="165" fontId="2" fillId="0" borderId="39" xfId="0" applyNumberFormat="1" applyFont="1" applyBorder="1" applyAlignment="1">
      <alignment horizontal="center" vertical="top" wrapText="1"/>
    </xf>
    <xf numFmtId="165" fontId="2" fillId="0" borderId="40" xfId="0" applyNumberFormat="1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  <xf numFmtId="165" fontId="2" fillId="0" borderId="42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2" fillId="36" borderId="7" xfId="0" applyFont="1" applyFill="1" applyBorder="1" applyAlignment="1">
      <alignment horizontal="center" vertical="top" wrapText="1"/>
    </xf>
    <xf numFmtId="0" fontId="0" fillId="36" borderId="0" xfId="0" applyFill="1"/>
    <xf numFmtId="0" fontId="0" fillId="0" borderId="0" xfId="0" applyAlignment="1">
      <alignment horizontal="left" vertical="top"/>
    </xf>
    <xf numFmtId="0" fontId="2" fillId="0" borderId="10" xfId="0" applyFont="1" applyBorder="1"/>
    <xf numFmtId="0" fontId="2" fillId="0" borderId="5" xfId="0" applyFont="1" applyBorder="1"/>
    <xf numFmtId="0" fontId="0" fillId="0" borderId="14" xfId="0" applyBorder="1" applyAlignment="1">
      <alignment horizontal="center"/>
    </xf>
    <xf numFmtId="43" fontId="0" fillId="0" borderId="1" xfId="0" applyNumberFormat="1" applyBorder="1"/>
    <xf numFmtId="43" fontId="0" fillId="0" borderId="0" xfId="0" applyNumberFormat="1"/>
    <xf numFmtId="0" fontId="0" fillId="0" borderId="14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164" fontId="0" fillId="0" borderId="1" xfId="0" applyNumberFormat="1" applyBorder="1"/>
    <xf numFmtId="0" fontId="0" fillId="0" borderId="5" xfId="0" applyBorder="1"/>
    <xf numFmtId="164" fontId="0" fillId="0" borderId="7" xfId="0" applyNumberFormat="1" applyBorder="1"/>
    <xf numFmtId="0" fontId="0" fillId="0" borderId="7" xfId="0" applyBorder="1"/>
    <xf numFmtId="164" fontId="2" fillId="0" borderId="1" xfId="0" applyNumberFormat="1" applyFont="1" applyBorder="1" applyAlignment="1">
      <alignment horizontal="center" wrapText="1"/>
    </xf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2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0" borderId="9" xfId="0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8" xfId="0" applyFont="1" applyBorder="1"/>
    <xf numFmtId="164" fontId="0" fillId="0" borderId="9" xfId="0" applyNumberFormat="1" applyBorder="1"/>
    <xf numFmtId="0" fontId="0" fillId="0" borderId="13" xfId="0" applyBorder="1" applyAlignment="1">
      <alignment horizontal="center"/>
    </xf>
    <xf numFmtId="0" fontId="46" fillId="4" borderId="0" xfId="0" applyFont="1" applyFill="1" applyAlignment="1">
      <alignment wrapText="1"/>
    </xf>
    <xf numFmtId="0" fontId="2" fillId="0" borderId="14" xfId="0" applyFon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6" xfId="0" applyBorder="1" applyAlignment="1">
      <alignment wrapText="1"/>
    </xf>
    <xf numFmtId="0" fontId="45" fillId="0" borderId="0" xfId="0" applyFont="1" applyAlignment="1">
      <alignment wrapText="1"/>
    </xf>
    <xf numFmtId="0" fontId="16" fillId="0" borderId="6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0" fillId="0" borderId="3" xfId="0" applyBorder="1" applyAlignment="1">
      <alignment wrapText="1"/>
    </xf>
    <xf numFmtId="0" fontId="49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0" fontId="44" fillId="0" borderId="0" xfId="271"/>
    <xf numFmtId="0" fontId="50" fillId="0" borderId="14" xfId="271" applyFont="1" applyBorder="1" applyAlignment="1">
      <alignment wrapText="1"/>
    </xf>
    <xf numFmtId="0" fontId="46" fillId="0" borderId="0" xfId="0" applyFont="1" applyAlignment="1">
      <alignment wrapText="1"/>
    </xf>
    <xf numFmtId="0" fontId="50" fillId="0" borderId="15" xfId="271" applyFont="1" applyBorder="1" applyAlignment="1">
      <alignment wrapText="1"/>
    </xf>
    <xf numFmtId="0" fontId="44" fillId="0" borderId="0" xfId="271" applyAlignment="1">
      <alignment vertical="center"/>
    </xf>
    <xf numFmtId="0" fontId="51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0" fillId="37" borderId="2" xfId="0" applyFill="1" applyBorder="1" applyAlignment="1" applyProtection="1">
      <alignment horizontal="center"/>
      <protection locked="0"/>
    </xf>
    <xf numFmtId="0" fontId="0" fillId="37" borderId="4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3" fontId="2" fillId="37" borderId="5" xfId="1" applyFont="1" applyFill="1" applyBorder="1" applyAlignment="1" applyProtection="1">
      <alignment horizontal="left" vertical="top" wrapText="1"/>
      <protection locked="0"/>
    </xf>
    <xf numFmtId="43" fontId="2" fillId="37" borderId="0" xfId="1" applyFont="1" applyFill="1" applyBorder="1" applyAlignment="1" applyProtection="1">
      <alignment horizontal="left" vertical="top" wrapText="1"/>
      <protection locked="0"/>
    </xf>
    <xf numFmtId="43" fontId="2" fillId="37" borderId="7" xfId="1" applyFont="1" applyFill="1" applyBorder="1" applyAlignment="1" applyProtection="1">
      <alignment horizontal="left" vertical="top" wrapText="1"/>
      <protection locked="0"/>
    </xf>
    <xf numFmtId="43" fontId="2" fillId="37" borderId="8" xfId="1" applyFont="1" applyFill="1" applyBorder="1" applyAlignment="1" applyProtection="1">
      <alignment horizontal="left" vertical="top" wrapText="1"/>
      <protection locked="0"/>
    </xf>
    <xf numFmtId="43" fontId="2" fillId="37" borderId="9" xfId="1" applyFont="1" applyFill="1" applyBorder="1" applyAlignment="1" applyProtection="1">
      <alignment horizontal="left" vertical="top" wrapText="1"/>
      <protection locked="0"/>
    </xf>
    <xf numFmtId="43" fontId="2" fillId="37" borderId="13" xfId="1" applyFont="1" applyFill="1" applyBorder="1" applyAlignment="1" applyProtection="1">
      <alignment horizontal="left" vertical="top" wrapText="1"/>
      <protection locked="0"/>
    </xf>
    <xf numFmtId="43" fontId="2" fillId="0" borderId="2" xfId="1" applyFont="1" applyFill="1" applyBorder="1" applyAlignment="1" applyProtection="1">
      <alignment horizontal="left" vertical="top"/>
    </xf>
    <xf numFmtId="43" fontId="2" fillId="0" borderId="3" xfId="1" applyFont="1" applyFill="1" applyBorder="1" applyAlignment="1" applyProtection="1">
      <alignment horizontal="left" vertical="top"/>
    </xf>
    <xf numFmtId="43" fontId="2" fillId="0" borderId="4" xfId="1" applyFont="1" applyFill="1" applyBorder="1" applyAlignment="1" applyProtection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49" fontId="2" fillId="0" borderId="48" xfId="0" applyNumberFormat="1" applyFont="1" applyBorder="1" applyAlignment="1">
      <alignment horizontal="center" wrapText="1"/>
    </xf>
    <xf numFmtId="49" fontId="2" fillId="0" borderId="51" xfId="0" applyNumberFormat="1" applyFont="1" applyBorder="1" applyAlignment="1">
      <alignment horizontal="center" wrapText="1"/>
    </xf>
    <xf numFmtId="49" fontId="2" fillId="0" borderId="49" xfId="0" applyNumberFormat="1" applyFont="1" applyBorder="1" applyAlignment="1">
      <alignment horizontal="center" wrapText="1"/>
    </xf>
    <xf numFmtId="49" fontId="2" fillId="0" borderId="52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9" fontId="0" fillId="37" borderId="1" xfId="2" applyFont="1" applyFill="1" applyBorder="1" applyAlignment="1" applyProtection="1">
      <alignment horizontal="center" wrapText="1"/>
      <protection locked="0"/>
    </xf>
    <xf numFmtId="165" fontId="0" fillId="0" borderId="1" xfId="0" applyNumberFormat="1" applyBorder="1" applyAlignment="1">
      <alignment horizontal="right" wrapText="1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37" fillId="0" borderId="66" xfId="0" applyFont="1" applyBorder="1" applyAlignment="1">
      <alignment horizontal="center"/>
    </xf>
    <xf numFmtId="0" fontId="37" fillId="0" borderId="67" xfId="0" applyFont="1" applyBorder="1" applyAlignment="1">
      <alignment horizontal="center"/>
    </xf>
    <xf numFmtId="0" fontId="37" fillId="0" borderId="68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4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49" fontId="44" fillId="0" borderId="0" xfId="271" applyNumberFormat="1" applyAlignment="1">
      <alignment horizontal="center"/>
    </xf>
    <xf numFmtId="0" fontId="37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44" fillId="0" borderId="0" xfId="27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42" xfId="0" applyFont="1" applyBorder="1" applyAlignment="1">
      <alignment horizontal="center" wrapText="1"/>
    </xf>
    <xf numFmtId="0" fontId="2" fillId="0" borderId="76" xfId="0" applyFont="1" applyBorder="1" applyAlignment="1">
      <alignment horizontal="left" vertical="top"/>
    </xf>
    <xf numFmtId="0" fontId="2" fillId="0" borderId="77" xfId="0" applyFont="1" applyBorder="1" applyAlignment="1">
      <alignment horizontal="left" vertical="top"/>
    </xf>
    <xf numFmtId="0" fontId="37" fillId="0" borderId="79" xfId="0" applyFont="1" applyBorder="1" applyAlignment="1">
      <alignment horizontal="center"/>
    </xf>
    <xf numFmtId="0" fontId="37" fillId="0" borderId="80" xfId="0" applyFont="1" applyBorder="1" applyAlignment="1">
      <alignment horizontal="center"/>
    </xf>
    <xf numFmtId="0" fontId="37" fillId="0" borderId="81" xfId="0" applyFont="1" applyBorder="1" applyAlignment="1">
      <alignment horizontal="center"/>
    </xf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7" fillId="0" borderId="84" xfId="0" applyFont="1" applyBorder="1" applyAlignment="1">
      <alignment horizontal="center"/>
    </xf>
    <xf numFmtId="165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65" fontId="2" fillId="0" borderId="4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9" fontId="2" fillId="0" borderId="1" xfId="2" applyFont="1" applyFill="1" applyBorder="1" applyAlignment="1" applyProtection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9" fontId="2" fillId="0" borderId="2" xfId="2" applyFont="1" applyFill="1" applyBorder="1" applyAlignment="1" applyProtection="1">
      <alignment horizontal="center" wrapText="1"/>
    </xf>
    <xf numFmtId="9" fontId="2" fillId="0" borderId="3" xfId="2" applyFont="1" applyFill="1" applyBorder="1" applyAlignment="1" applyProtection="1">
      <alignment horizontal="center" wrapText="1"/>
    </xf>
    <xf numFmtId="9" fontId="2" fillId="0" borderId="4" xfId="2" applyFont="1" applyFill="1" applyBorder="1" applyAlignment="1" applyProtection="1">
      <alignment horizontal="center" wrapText="1"/>
    </xf>
    <xf numFmtId="0" fontId="40" fillId="0" borderId="0" xfId="0" applyFont="1" applyAlignment="1">
      <alignment horizontal="center"/>
    </xf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37" fillId="0" borderId="6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37" borderId="2" xfId="0" applyFill="1" applyBorder="1" applyAlignment="1" applyProtection="1">
      <alignment horizontal="left"/>
      <protection locked="0"/>
    </xf>
    <xf numFmtId="0" fontId="0" fillId="37" borderId="3" xfId="0" applyFill="1" applyBorder="1" applyAlignment="1" applyProtection="1">
      <alignment horizontal="left"/>
      <protection locked="0"/>
    </xf>
    <xf numFmtId="0" fontId="0" fillId="37" borderId="4" xfId="0" applyFill="1" applyBorder="1" applyAlignment="1" applyProtection="1">
      <alignment horizontal="left"/>
      <protection locked="0"/>
    </xf>
    <xf numFmtId="0" fontId="0" fillId="37" borderId="1" xfId="0" applyFill="1" applyBorder="1" applyAlignment="1" applyProtection="1">
      <alignment horizontal="left"/>
      <protection locked="0"/>
    </xf>
    <xf numFmtId="0" fontId="38" fillId="37" borderId="1" xfId="0" applyFont="1" applyFill="1" applyBorder="1" applyAlignment="1" applyProtection="1">
      <alignment horizontal="left" vertical="center" wrapText="1"/>
      <protection locked="0"/>
    </xf>
    <xf numFmtId="0" fontId="0" fillId="37" borderId="1" xfId="0" applyFill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37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37" borderId="1" xfId="0" applyFont="1" applyFill="1" applyBorder="1" applyAlignment="1" applyProtection="1">
      <alignment horizontal="center"/>
      <protection locked="0"/>
    </xf>
  </cellXfs>
  <cellStyles count="272">
    <cellStyle name="20% - Accent1" xfId="19" builtinId="30" customBuiltin="1"/>
    <cellStyle name="20% - Accent1 2" xfId="152" xr:uid="{A55D21F2-DC48-41A8-BA93-152FD206E51F}"/>
    <cellStyle name="20% - Accent2" xfId="22" builtinId="34" customBuiltin="1"/>
    <cellStyle name="20% - Accent2 2" xfId="153" xr:uid="{70AD6670-6E65-4570-8560-D54104050207}"/>
    <cellStyle name="20% - Accent3" xfId="25" builtinId="38" customBuiltin="1"/>
    <cellStyle name="20% - Accent3 2" xfId="154" xr:uid="{C4FA29C4-AED5-4478-92BB-AFDFAE8CDBBE}"/>
    <cellStyle name="20% - Accent4" xfId="28" builtinId="42" customBuiltin="1"/>
    <cellStyle name="20% - Accent4 2" xfId="155" xr:uid="{81C1C8BE-F299-4187-8173-746E5795359A}"/>
    <cellStyle name="20% - Accent5" xfId="31" builtinId="46" customBuiltin="1"/>
    <cellStyle name="20% - Accent5 2" xfId="156" xr:uid="{94DC792A-4824-4463-88EA-B1A255D69A25}"/>
    <cellStyle name="20% - Accent6" xfId="34" builtinId="50" customBuiltin="1"/>
    <cellStyle name="20% - Accent6 2" xfId="157" xr:uid="{09CBDF07-25FA-4457-8A5B-EC8745F12374}"/>
    <cellStyle name="40% - Accent1" xfId="20" builtinId="31" customBuiltin="1"/>
    <cellStyle name="40% - Accent1 2" xfId="158" xr:uid="{D8656EEF-697C-43F7-8F1E-0A152FB7A0A3}"/>
    <cellStyle name="40% - Accent2" xfId="23" builtinId="35" customBuiltin="1"/>
    <cellStyle name="40% - Accent2 2" xfId="159" xr:uid="{ACDADAA6-11C9-45FC-B724-8E8DE1F32FE3}"/>
    <cellStyle name="40% - Accent3" xfId="26" builtinId="39" customBuiltin="1"/>
    <cellStyle name="40% - Accent3 2" xfId="160" xr:uid="{27D7D49E-9F5E-4756-8193-60A1148FC0FB}"/>
    <cellStyle name="40% - Accent4" xfId="29" builtinId="43" customBuiltin="1"/>
    <cellStyle name="40% - Accent4 2" xfId="161" xr:uid="{26CBF676-04BD-4B09-80C7-915D048D60BF}"/>
    <cellStyle name="40% - Accent5" xfId="32" builtinId="47" customBuiltin="1"/>
    <cellStyle name="40% - Accent5 2" xfId="162" xr:uid="{561BDEED-9F0A-46EC-86E0-F0F7116FFCB6}"/>
    <cellStyle name="40% - Accent6" xfId="35" builtinId="51" customBuiltin="1"/>
    <cellStyle name="40% - Accent6 2" xfId="163" xr:uid="{26216C29-E742-4E39-8F7B-2BCB8893C4DA}"/>
    <cellStyle name="60% - Accent1 2" xfId="68" xr:uid="{6DF6603D-1FAD-4AB7-A10C-C0142FBA0719}"/>
    <cellStyle name="60% - Accent2 2" xfId="69" xr:uid="{78416340-7D0B-4058-87AD-AADC6F84CC2C}"/>
    <cellStyle name="60% - Accent3 2" xfId="70" xr:uid="{CC3F65F6-4B8C-4C06-9090-A4A737884F24}"/>
    <cellStyle name="60% - Accent4 2" xfId="71" xr:uid="{6AD215A1-BA0B-447C-9E24-92CDB6E8BC13}"/>
    <cellStyle name="60% - Accent5 2" xfId="72" xr:uid="{10A0BDB2-1D06-4929-9316-B4D280134BCE}"/>
    <cellStyle name="60% - Accent6 2" xfId="73" xr:uid="{8E03048D-93EC-401F-A93F-058456A4F506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9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37" xr:uid="{67DDC36F-8705-4195-B3D9-01E472B7D3FA}"/>
    <cellStyle name="Comma 2 2" xfId="38" xr:uid="{7DF1CF95-D8BE-4C80-B807-01EA89DCC8D7}"/>
    <cellStyle name="Comma 2 2 2" xfId="79" xr:uid="{FAB6A03E-2C4B-4B6B-BD27-FB59AEF31B66}"/>
    <cellStyle name="Comma 2 2 2 2" xfId="167" xr:uid="{319FA3F2-5A49-4D63-BEBC-2D5A7E9E5619}"/>
    <cellStyle name="Comma 2 2 2 3" xfId="166" xr:uid="{CD221117-8BE4-4808-BDBE-AC3B15AE75B7}"/>
    <cellStyle name="Comma 2 2 3" xfId="168" xr:uid="{C64FB53F-FDA3-4719-BB55-66F8A2E716A9}"/>
    <cellStyle name="Comma 2 2 4" xfId="165" xr:uid="{13EC60B4-01EE-4A8C-AC1F-86A59864AA89}"/>
    <cellStyle name="Comma 2 3" xfId="39" xr:uid="{6F17579C-C165-4960-9336-A83610F74CAE}"/>
    <cellStyle name="Comma 2 3 2" xfId="138" xr:uid="{DFF81A2F-C970-4CEB-97F5-E91FFB39AB8D}"/>
    <cellStyle name="Comma 2 3 3" xfId="80" xr:uid="{974A6843-0EC4-42A7-9D4A-93A0916432F2}"/>
    <cellStyle name="Comma 2 3 3 2" xfId="171" xr:uid="{77A5FD6F-6EC3-4173-B6BF-63E35DF9B766}"/>
    <cellStyle name="Comma 2 3 3 3" xfId="170" xr:uid="{DCC47CA6-80D0-4743-B5C1-199AB2FA5476}"/>
    <cellStyle name="Comma 2 3 4" xfId="172" xr:uid="{1DE15EFB-F6C7-4F35-9587-6CBEE07D4D51}"/>
    <cellStyle name="Comma 2 3 5" xfId="169" xr:uid="{681F594E-C1A1-4082-8B69-57A2EE4EEFF5}"/>
    <cellStyle name="Comma 2 4" xfId="113" xr:uid="{8C4523EE-B203-4B3D-B002-156DFAACE936}"/>
    <cellStyle name="Comma 2 5" xfId="78" xr:uid="{09D91AB1-92A8-4646-9396-3E815EAD966B}"/>
    <cellStyle name="Comma 2 5 2" xfId="174" xr:uid="{03CABA2A-B0B8-4903-BF0D-4F4E8EDFDE76}"/>
    <cellStyle name="Comma 2 5 3" xfId="173" xr:uid="{9909DD90-FB6A-4BDA-AE17-38E52FDDF746}"/>
    <cellStyle name="Comma 2 6" xfId="175" xr:uid="{774E3435-0CBC-47AE-B932-B8B7C0148E61}"/>
    <cellStyle name="Comma 2 7" xfId="164" xr:uid="{A819F095-CB6B-433B-B5C7-650A6B780A44}"/>
    <cellStyle name="Comma 3" xfId="40" xr:uid="{B6F89A2E-F9AE-4D31-B936-38A4905773A2}"/>
    <cellStyle name="Comma 3 2" xfId="116" xr:uid="{FBA65AF8-701C-476B-B3E7-23C84072F5A6}"/>
    <cellStyle name="Comma 3 3" xfId="137" xr:uid="{DF13CF9B-BBEB-4A40-8E5E-36155A3390FF}"/>
    <cellStyle name="Comma 3 3 2" xfId="177" xr:uid="{42B6A93D-C551-40FD-B8E9-14E1E7E1BA31}"/>
    <cellStyle name="Comma 3 3 3" xfId="176" xr:uid="{74D75E91-6B78-4C04-B2AB-E34100F7CD48}"/>
    <cellStyle name="Comma 3 4" xfId="111" xr:uid="{24D0789E-9F3C-4782-B83E-108084839299}"/>
    <cellStyle name="Comma 3 4 2" xfId="179" xr:uid="{0AAC5868-F851-4049-B163-65FEB515FB12}"/>
    <cellStyle name="Comma 3 4 3" xfId="178" xr:uid="{E37A1912-6EE5-43F4-8359-27F57412C803}"/>
    <cellStyle name="Comma 4" xfId="41" xr:uid="{51AB3664-2279-44B7-968E-665F92777A9A}"/>
    <cellStyle name="Comma 4 2" xfId="42" xr:uid="{40A53459-4458-47B2-B2EB-00B1E90B393B}"/>
    <cellStyle name="Comma 4 2 2" xfId="121" xr:uid="{7265A50E-6D5A-4A7D-90AF-138E08077CDB}"/>
    <cellStyle name="Comma 4 2 3" xfId="82" xr:uid="{BF4830E1-82B1-46BF-86C5-99EFFE54F578}"/>
    <cellStyle name="Comma 4 2 3 2" xfId="183" xr:uid="{43B7AC6C-96B0-48E9-BF0E-9E9D2CC00F01}"/>
    <cellStyle name="Comma 4 2 3 3" xfId="182" xr:uid="{253E82A1-EB69-40FA-9781-7CF11E37373E}"/>
    <cellStyle name="Comma 4 2 4" xfId="184" xr:uid="{A4ECD358-E7FC-4C38-B27C-E6AAB8C13CCD}"/>
    <cellStyle name="Comma 4 2 5" xfId="181" xr:uid="{0DF116B7-B225-46A7-9322-F8BA7593D7E7}"/>
    <cellStyle name="Comma 4 3" xfId="43" xr:uid="{F0FE163D-4338-4C3B-BB5B-863347493E0C}"/>
    <cellStyle name="Comma 4 3 2" xfId="83" xr:uid="{E857CDAD-741E-46D4-8F1E-2259F7861FCF}"/>
    <cellStyle name="Comma 4 3 2 2" xfId="187" xr:uid="{F8A655C1-0EFD-46F8-AA1C-927118D2B5C7}"/>
    <cellStyle name="Comma 4 3 2 3" xfId="186" xr:uid="{97C946EB-2B20-4D13-8162-F4734984094D}"/>
    <cellStyle name="Comma 4 3 3" xfId="188" xr:uid="{4EC71276-7684-4EF1-B2DD-C9B119E24EA5}"/>
    <cellStyle name="Comma 4 3 4" xfId="185" xr:uid="{C1FBF28A-D8F7-437D-9854-A2C0CF0885B3}"/>
    <cellStyle name="Comma 4 4" xfId="135" xr:uid="{0A11B5A9-5231-44EC-95DA-B02E2D5E13C1}"/>
    <cellStyle name="Comma 4 5" xfId="108" xr:uid="{84C3B6B1-2F5D-4641-B813-B81B5B55D643}"/>
    <cellStyle name="Comma 4 6" xfId="107" xr:uid="{BD6E2781-2112-405F-A819-B656EAD05EEC}"/>
    <cellStyle name="Comma 4 7" xfId="81" xr:uid="{0460DB82-9C66-49E5-B9DF-84EB01A9EFE9}"/>
    <cellStyle name="Comma 4 7 2" xfId="190" xr:uid="{D35FA9E7-6453-4E17-9B9B-0A49A1953365}"/>
    <cellStyle name="Comma 4 7 3" xfId="189" xr:uid="{68F88042-413D-4AA5-8CA4-C69C7096CD1A}"/>
    <cellStyle name="Comma 4 8" xfId="191" xr:uid="{37D3EF96-5BE5-41D8-A4A2-A71F9A52AF8D}"/>
    <cellStyle name="Comma 4 9" xfId="180" xr:uid="{410D2705-DB48-454C-8693-F44643B800AA}"/>
    <cellStyle name="Comma 5" xfId="44" xr:uid="{F7E87275-1635-4E17-9F44-5F52856DC198}"/>
    <cellStyle name="Comma 5 2" xfId="122" xr:uid="{447E4EB4-AAD6-4B21-9BA2-B86177FBF423}"/>
    <cellStyle name="Comma 5 2 2" xfId="193" xr:uid="{DE8E8567-EDD3-45B8-B423-D6906412E40A}"/>
    <cellStyle name="Comma 5 2 3" xfId="192" xr:uid="{459A82E9-E08C-47B7-A116-3CCF77C1412C}"/>
    <cellStyle name="Comma 5 3" xfId="84" xr:uid="{AFAB83C9-3B9D-45EF-9162-EF71F7F4CBA2}"/>
    <cellStyle name="Comma 6" xfId="141" xr:uid="{740FB1F8-51D1-44B9-8EF1-1EEEE84A22C2}"/>
    <cellStyle name="Comma 7" xfId="75" xr:uid="{C29EC94C-3258-422F-A7C4-20DC9DFA7D88}"/>
    <cellStyle name="Comma 7 2" xfId="195" xr:uid="{AB200C4E-5B1F-4A74-BB97-D2ED820EEACB}"/>
    <cellStyle name="Comma 7 3" xfId="194" xr:uid="{F6DE79F5-6771-4E94-87EF-6B6202383976}"/>
    <cellStyle name="Comma 8" xfId="147" xr:uid="{35459C97-5DD0-4A61-B7BD-51C991D7F76F}"/>
    <cellStyle name="Comma 8 2" xfId="197" xr:uid="{C044A006-9893-44DA-9C31-C517A3FBA26D}"/>
    <cellStyle name="Comma 8 3" xfId="196" xr:uid="{CF1359EC-1AE0-48BD-8A2F-1214EC87A3C8}"/>
    <cellStyle name="Comma 9" xfId="145" xr:uid="{3D4F789B-51E5-4DF0-87E0-96B6DCF631DB}"/>
    <cellStyle name="Comma0" xfId="115" xr:uid="{4936ADB6-C6A2-4D34-87A7-9F4812FE363E}"/>
    <cellStyle name="Currency 2" xfId="46" xr:uid="{3DC2185A-EE91-46E2-8634-533117DF4E10}"/>
    <cellStyle name="Currency 2 2" xfId="124" xr:uid="{0709B510-E43A-4C6A-9EA8-6E3F81410D9D}"/>
    <cellStyle name="Currency 2 3" xfId="123" xr:uid="{BE6A85BC-DCCF-4C33-9DD2-D5DF606C622B}"/>
    <cellStyle name="Currency 2 3 2" xfId="199" xr:uid="{649D535A-10E9-4DA5-B381-9B8C7BFDD8D7}"/>
    <cellStyle name="Currency 2 3 3" xfId="198" xr:uid="{BF646530-CF1F-4706-8430-787F1CB82192}"/>
    <cellStyle name="Currency 3" xfId="47" xr:uid="{A45B68C2-0EE1-480D-8CEA-72EE078E4A3B}"/>
    <cellStyle name="Currency 3 2" xfId="48" xr:uid="{7E9B5113-7253-419D-86A0-43FABFA9EFA2}"/>
    <cellStyle name="Currency 3 2 2" xfId="87" xr:uid="{C2B36EF3-43EE-47B5-ABA6-32CF3E2B8DA9}"/>
    <cellStyle name="Currency 3 2 2 2" xfId="203" xr:uid="{70DA0922-A9E1-40CB-BDE7-A3F8221B5517}"/>
    <cellStyle name="Currency 3 2 2 3" xfId="202" xr:uid="{9854F4F0-7142-4C5E-B56F-74B851C99E1C}"/>
    <cellStyle name="Currency 3 2 3" xfId="204" xr:uid="{4FE9D12F-DB5B-423B-96BE-207AACE3E27F}"/>
    <cellStyle name="Currency 3 2 4" xfId="201" xr:uid="{9FFF31A2-D8E0-489E-8FAC-CE56CD2426DB}"/>
    <cellStyle name="Currency 3 3" xfId="49" xr:uid="{1CFF0F70-E233-48AC-BF8A-A9146DD06108}"/>
    <cellStyle name="Currency 3 3 2" xfId="126" xr:uid="{3ECB9344-C7FB-4197-879D-0E7793F7BA9A}"/>
    <cellStyle name="Currency 3 3 3" xfId="88" xr:uid="{D1A0EC1F-FE95-493C-BC32-1519DA05AF10}"/>
    <cellStyle name="Currency 3 3 3 2" xfId="207" xr:uid="{DC1F0087-37EE-4A5A-9E74-DBC6C742BABC}"/>
    <cellStyle name="Currency 3 3 3 3" xfId="206" xr:uid="{3A37A995-CCA3-4A5E-B7E7-9F0DD4615906}"/>
    <cellStyle name="Currency 3 3 4" xfId="208" xr:uid="{A6832599-65DE-4B16-93E1-99C6A9101D3F}"/>
    <cellStyle name="Currency 3 3 5" xfId="205" xr:uid="{919D14A4-B956-4BA7-91AB-D28A795B92CF}"/>
    <cellStyle name="Currency 3 4" xfId="125" xr:uid="{07CA9123-5C92-4193-8A5E-B7CAF1F42B6A}"/>
    <cellStyle name="Currency 3 5" xfId="86" xr:uid="{142074DE-7992-43CC-8BF4-CEC5E77830FE}"/>
    <cellStyle name="Currency 3 5 2" xfId="210" xr:uid="{41DC1E81-AB72-4230-B50A-26D59EE29A5E}"/>
    <cellStyle name="Currency 3 5 3" xfId="209" xr:uid="{47F218F4-30E3-4FDB-8126-8446E46B258E}"/>
    <cellStyle name="Currency 3 6" xfId="211" xr:uid="{E328D486-D5D5-42E8-9530-132EBE928D28}"/>
    <cellStyle name="Currency 3 7" xfId="200" xr:uid="{438DECBE-11F9-460B-ACBA-13EB669910A6}"/>
    <cellStyle name="Currency 4" xfId="50" xr:uid="{E7C94720-40E4-4B9E-83C1-D37E098EA052}"/>
    <cellStyle name="Currency 4 2" xfId="127" xr:uid="{3F52D82D-7F85-45FE-8545-FF3DDFE919AE}"/>
    <cellStyle name="Currency 4 2 2" xfId="213" xr:uid="{C6F722FC-BA89-43B5-841F-66128BE76CD9}"/>
    <cellStyle name="Currency 4 2 3" xfId="212" xr:uid="{CF3BBA9A-AE04-4BEF-A810-2E53E89451C9}"/>
    <cellStyle name="Currency 4 3" xfId="104" xr:uid="{92C6E4A4-72CD-4945-8C8B-129F001AD5A6}"/>
    <cellStyle name="Currency 4 4" xfId="89" xr:uid="{B70019E8-2A31-4E06-AB31-B85ACE06D388}"/>
    <cellStyle name="Currency 5" xfId="85" xr:uid="{77F6D1C1-3D41-4BA8-B2C3-26ADB05EF961}"/>
    <cellStyle name="Currency 5 2" xfId="142" xr:uid="{BA3AE22F-06CA-45AB-9CA1-42F97827C394}"/>
    <cellStyle name="Currency 6" xfId="148" xr:uid="{77861F56-B53C-49AB-AC6E-F7A42B39223E}"/>
    <cellStyle name="Currency 6 2" xfId="215" xr:uid="{ACC18EF9-212D-4A4F-83FF-B4769C196E2C}"/>
    <cellStyle name="Currency 6 3" xfId="214" xr:uid="{250A36BB-A1A4-49E2-997B-9468C4D0781D}"/>
    <cellStyle name="Currency 7" xfId="45" xr:uid="{7F977F0E-27DF-468A-B456-F7C98DE0EDBC}"/>
    <cellStyle name="Explanatory Text" xfId="16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271" builtinId="8"/>
    <cellStyle name="Hyperlink 2" xfId="270" xr:uid="{2D5851DB-C099-497C-BC77-179925E2E549}"/>
    <cellStyle name="Input" xfId="10" builtinId="20" customBuiltin="1"/>
    <cellStyle name="Linked Cell" xfId="13" builtinId="24" customBuiltin="1"/>
    <cellStyle name="Neutral 2" xfId="67" xr:uid="{2B1AD426-4B53-4A0B-8234-CC60BCE01CAC}"/>
    <cellStyle name="Normal" xfId="0" builtinId="0"/>
    <cellStyle name="Normal 10" xfId="74" xr:uid="{AAD1382D-4AD7-4985-AD6B-2B18E4B84C35}"/>
    <cellStyle name="Normal 10 2" xfId="216" xr:uid="{20DDE9BB-FFEA-4DE5-91BF-41ABE384EB5F}"/>
    <cellStyle name="Normal 10 3" xfId="151" xr:uid="{598631B9-768C-4299-A6CF-FABC140E358B}"/>
    <cellStyle name="Normal 11" xfId="146" xr:uid="{9E2358AC-7B93-4B20-98F5-98B4F3907722}"/>
    <cellStyle name="Normal 11 2" xfId="217" xr:uid="{C02EA9B8-2FC5-4BEA-98CC-83A53E8B5907}"/>
    <cellStyle name="Normal 11 3" xfId="149" xr:uid="{A95FA468-38E5-48C1-A585-BE9EE1F9AAC1}"/>
    <cellStyle name="Normal 12" xfId="36" xr:uid="{06A5B25C-3638-454A-BEB6-1F66E799382C}"/>
    <cellStyle name="Normal 2" xfId="51" xr:uid="{8F1094BD-B331-40B0-B5CE-04330B271981}"/>
    <cellStyle name="Normal 2 2" xfId="52" xr:uid="{D37C583E-59A7-4982-87B4-AB0A628E06EA}"/>
    <cellStyle name="Normal 2 2 2" xfId="53" xr:uid="{BF453A7B-0C6D-4C54-897F-B67AC3D3244F}"/>
    <cellStyle name="Normal 2 2 2 2" xfId="120" xr:uid="{DB6CF6E8-1B6B-4FA2-AF69-B90789E82953}"/>
    <cellStyle name="Normal 2 2 2 3" xfId="114" xr:uid="{01397151-2813-4289-A1DE-04BBAB4BCF00}"/>
    <cellStyle name="Normal 2 2 2 4" xfId="106" xr:uid="{9877B45C-5FFE-466D-B19D-8A02D9639EBA}"/>
    <cellStyle name="Normal 2 2 3" xfId="117" xr:uid="{2D593E37-BD2D-4930-B4C4-A631C1637167}"/>
    <cellStyle name="Normal 2 3" xfId="54" xr:uid="{13085A80-3AEA-4451-8AF6-D05EE288A245}"/>
    <cellStyle name="Normal 2 3 2" xfId="55" xr:uid="{A2853361-DB72-4392-A5B3-6105A2FD339F}"/>
    <cellStyle name="Normal 2 3 2 2" xfId="91" xr:uid="{080A9C4A-897B-4BA2-BE21-692389EA9D02}"/>
    <cellStyle name="Normal 2 3 2 2 2" xfId="221" xr:uid="{32FAE4F1-8C7C-4F60-89AA-4580F1231368}"/>
    <cellStyle name="Normal 2 3 2 2 3" xfId="220" xr:uid="{64F6795C-D354-47F1-8703-EDABCD840B82}"/>
    <cellStyle name="Normal 2 3 2 3" xfId="222" xr:uid="{27AD5513-4A8C-4155-BF29-1455AB2D98BD}"/>
    <cellStyle name="Normal 2 3 2 4" xfId="219" xr:uid="{601AA764-23CF-409B-9D64-943A4155D8E0}"/>
    <cellStyle name="Normal 2 3 3" xfId="56" xr:uid="{30E315B1-C11E-4973-AC8A-73957AA2AECE}"/>
    <cellStyle name="Normal 2 3 3 2" xfId="92" xr:uid="{582DC955-8E34-4403-B1E7-498FCE74D50C}"/>
    <cellStyle name="Normal 2 3 3 2 2" xfId="225" xr:uid="{8B0CD651-A026-410E-9EEC-8264C85960C3}"/>
    <cellStyle name="Normal 2 3 3 2 3" xfId="224" xr:uid="{09366CAF-1718-49F1-A9B7-45F5604C46BB}"/>
    <cellStyle name="Normal 2 3 3 3" xfId="226" xr:uid="{2978A101-281B-4230-A24F-15C3E0ABEF35}"/>
    <cellStyle name="Normal 2 3 3 4" xfId="223" xr:uid="{E72C7DB4-FFCB-4785-9255-368F6FCF7D52}"/>
    <cellStyle name="Normal 2 3 4" xfId="90" xr:uid="{170EAB93-E8CA-463C-B0F5-851A0647F1E5}"/>
    <cellStyle name="Normal 2 3 4 2" xfId="228" xr:uid="{E68F57C6-840A-43C6-9C80-55A7D4331C0C}"/>
    <cellStyle name="Normal 2 3 4 3" xfId="227" xr:uid="{D7BABE71-1727-4081-9232-AB8C68136013}"/>
    <cellStyle name="Normal 2 3 5" xfId="229" xr:uid="{6BFF1D85-54C9-4B43-AD23-21E006B64A04}"/>
    <cellStyle name="Normal 2 3 6" xfId="218" xr:uid="{E6383109-9F77-49D8-8324-510ED574C5F6}"/>
    <cellStyle name="Normal 2 4" xfId="128" xr:uid="{BE231125-39D7-41F3-B2C4-72F5352A0DD4}"/>
    <cellStyle name="Normal 2 5" xfId="129" xr:uid="{BC8F9976-D5B1-4F3C-BBA5-10685474EDAF}"/>
    <cellStyle name="Normal 2 6" xfId="144" xr:uid="{058EA3C5-CF89-4748-B48A-E3EE22CB6A43}"/>
    <cellStyle name="Normal 3" xfId="3" xr:uid="{00000000-0005-0000-0000-000002000000}"/>
    <cellStyle name="Normal 3 2" xfId="112" xr:uid="{5BBB824A-2C6D-469F-BB32-1AA46A044F83}"/>
    <cellStyle name="Normal 3 3" xfId="130" xr:uid="{48051112-EC8F-4217-B871-539F6663E09E}"/>
    <cellStyle name="Normal 3 3 2" xfId="231" xr:uid="{79422743-5B9E-4199-AA04-875342EDCD8E}"/>
    <cellStyle name="Normal 3 3 3" xfId="230" xr:uid="{8FE24FEC-B2B8-4AED-9E25-6CCED388F417}"/>
    <cellStyle name="Normal 3 4" xfId="136" xr:uid="{80EB161F-D9BD-40C4-BFF8-DF3952ED00BF}"/>
    <cellStyle name="Normal 3 4 2" xfId="139" xr:uid="{3137CC47-5B03-4A1C-9E62-27FB9271535A}"/>
    <cellStyle name="Normal 3 5" xfId="109" xr:uid="{054B13D4-BA80-46FA-A922-FA546BACB6CB}"/>
    <cellStyle name="Normal 3 6" xfId="57" xr:uid="{DC4FF76A-7569-4C65-8129-688B22EB6038}"/>
    <cellStyle name="Normal 4" xfId="58" xr:uid="{2539A042-9679-4A73-AED1-F1296F50EF52}"/>
    <cellStyle name="Normal 4 2" xfId="59" xr:uid="{80C85499-829B-41D1-AE35-6BED6512D514}"/>
    <cellStyle name="Normal 4 2 2" xfId="118" xr:uid="{BECFB929-8073-4C94-A623-A0584F5CE54E}"/>
    <cellStyle name="Normal 4 2 3" xfId="94" xr:uid="{3B4B3A0C-0584-4EC8-906A-8D10E4B0CC88}"/>
    <cellStyle name="Normal 4 2 3 2" xfId="235" xr:uid="{8352B257-718C-454B-A591-264A390170B1}"/>
    <cellStyle name="Normal 4 2 3 3" xfId="234" xr:uid="{70277B46-E87B-4BA6-A1EA-32827C9C6B1D}"/>
    <cellStyle name="Normal 4 2 4" xfId="236" xr:uid="{A87BDF2A-9BB4-446B-A7DF-1D08CAC42DAC}"/>
    <cellStyle name="Normal 4 2 5" xfId="233" xr:uid="{ED398F9D-8F1A-4833-A393-6D5A466C84BA}"/>
    <cellStyle name="Normal 4 3" xfId="60" xr:uid="{E50CF819-FB14-4229-B551-AE7CCE348D8E}"/>
    <cellStyle name="Normal 4 3 2" xfId="95" xr:uid="{EC4AE3FA-868E-4DE0-8F25-E5D6553B5560}"/>
    <cellStyle name="Normal 4 3 2 2" xfId="239" xr:uid="{96830FAC-9F97-4D15-B9EB-EAF69CD30316}"/>
    <cellStyle name="Normal 4 3 2 3" xfId="238" xr:uid="{36E75D5D-B7B7-4B23-AEA1-58E6171C707A}"/>
    <cellStyle name="Normal 4 3 3" xfId="240" xr:uid="{E0389C06-8257-4D19-B6AF-3B3B054C2F0C}"/>
    <cellStyle name="Normal 4 3 4" xfId="237" xr:uid="{712519E2-E3F9-4567-ACA8-82F56FAF6E8A}"/>
    <cellStyle name="Normal 4 4" xfId="110" xr:uid="{2CC9691F-9A2F-42E1-B2CF-8D8741D74F65}"/>
    <cellStyle name="Normal 4 4 2" xfId="242" xr:uid="{E54A9FFB-B233-4AE1-9E16-04D7C426C701}"/>
    <cellStyle name="Normal 4 4 3" xfId="241" xr:uid="{007ABC85-0E8B-4ADF-8EE4-72519B60D417}"/>
    <cellStyle name="Normal 4 5" xfId="102" xr:uid="{81DFBF62-C7D1-473A-B994-FEA607A269CD}"/>
    <cellStyle name="Normal 4 6" xfId="93" xr:uid="{A6B0D96F-8310-4D0C-8D73-0B64E4A100E8}"/>
    <cellStyle name="Normal 4 6 2" xfId="244" xr:uid="{19005960-361E-430F-8B21-6AF15808C0CB}"/>
    <cellStyle name="Normal 4 6 3" xfId="243" xr:uid="{EF856430-1E7C-4AD3-90C8-4CBFDD1E8AFC}"/>
    <cellStyle name="Normal 4 7" xfId="245" xr:uid="{3CED7E27-41FB-4F99-A530-E4520DC5EDDF}"/>
    <cellStyle name="Normal 4 8" xfId="232" xr:uid="{3AF2C059-E4B2-4588-B624-DB1E0A47F01F}"/>
    <cellStyle name="Normal 5" xfId="61" xr:uid="{F8713C9A-021A-4AE1-B142-8369A2F40A3A}"/>
    <cellStyle name="Normal 5 2" xfId="105" xr:uid="{11B625DD-6E5E-4FE5-A10B-7EDEEBA60376}"/>
    <cellStyle name="Normal 5 3" xfId="119" xr:uid="{D1043800-1760-4191-9E11-2D5EE1ABC67D}"/>
    <cellStyle name="Normal 5 3 2" xfId="247" xr:uid="{1D4C07F2-25EB-492B-BC38-286F81275D4C}"/>
    <cellStyle name="Normal 5 3 3" xfId="246" xr:uid="{1FE66568-23D4-4B69-833C-90391D7BE66F}"/>
    <cellStyle name="Normal 5 4" xfId="103" xr:uid="{59ECEF60-16AC-460B-82FE-88BECE017B60}"/>
    <cellStyle name="Normal 5 4 2" xfId="249" xr:uid="{05AD7834-BB10-4B3C-AA83-64A0D94A7DB4}"/>
    <cellStyle name="Normal 5 4 3" xfId="248" xr:uid="{EB520C98-908E-4488-9E07-7C919C0354E6}"/>
    <cellStyle name="Normal 5 5" xfId="96" xr:uid="{A3084CBE-F6DB-4BFF-8E79-2C6F6E4DBEC8}"/>
    <cellStyle name="Normal 6" xfId="62" xr:uid="{AF11EC32-9BCC-48C5-8332-33646D52AC82}"/>
    <cellStyle name="Normal 6 2" xfId="63" xr:uid="{A064B356-4CAA-4BD0-A8A1-247731376311}"/>
    <cellStyle name="Normal 6 2 2" xfId="98" xr:uid="{E1F8EB23-096E-4E34-8392-5836004E1F00}"/>
    <cellStyle name="Normal 6 2 2 2" xfId="252" xr:uid="{FB3315CE-3321-429C-93EC-BCF48A4C0434}"/>
    <cellStyle name="Normal 6 2 2 3" xfId="251" xr:uid="{1069001C-7491-40CC-97EA-D0EFE6296D43}"/>
    <cellStyle name="Normal 6 2 3" xfId="253" xr:uid="{8A0C60E2-E2B5-46F3-A8B7-A65C10264DCC}"/>
    <cellStyle name="Normal 6 2 4" xfId="250" xr:uid="{AAC12822-9D19-45B5-974E-DA1AE31332F3}"/>
    <cellStyle name="Normal 6 3" xfId="64" xr:uid="{E040AFA0-A449-466E-90D3-7A738AC65AC5}"/>
    <cellStyle name="Normal 6 3 2" xfId="99" xr:uid="{AF441898-B48E-4946-B3A5-97C5C8C60266}"/>
    <cellStyle name="Normal 6 3 2 2" xfId="256" xr:uid="{2690D116-BD50-4841-B1A1-465400F5E77D}"/>
    <cellStyle name="Normal 6 3 2 3" xfId="255" xr:uid="{C5901FE6-1CC8-4EC9-BEB7-74BD0C291511}"/>
    <cellStyle name="Normal 6 3 3" xfId="257" xr:uid="{B9BD31F6-3034-4BBD-B0FA-BD45789BCDD4}"/>
    <cellStyle name="Normal 6 3 4" xfId="254" xr:uid="{FA26EE77-5128-48D0-9E26-10650F0B5F9F}"/>
    <cellStyle name="Normal 6 4" xfId="97" xr:uid="{1CA471BC-30F4-4EC9-A17A-C3C9432F4E2E}"/>
    <cellStyle name="Normal 6 4 2" xfId="259" xr:uid="{93F3B283-7E44-474D-97BC-E58E8F757E8B}"/>
    <cellStyle name="Normal 6 4 3" xfId="258" xr:uid="{B83B2889-F402-4E8D-B87B-9F46CAF84808}"/>
    <cellStyle name="Normal 6 5" xfId="260" xr:uid="{62C24FD0-C568-4DA3-B4C8-B3DA89B78027}"/>
    <cellStyle name="Normal 6 6" xfId="150" xr:uid="{A61DCAA4-9373-4359-9EF0-CB46F45FD66B}"/>
    <cellStyle name="Normal 7" xfId="77" xr:uid="{2EDD3632-BD03-4F60-91A6-600FB8801540}"/>
    <cellStyle name="Normal 7 2" xfId="131" xr:uid="{F84AB0C7-240B-4F31-8140-DA7C54F202C8}"/>
    <cellStyle name="Normal 7 2 2" xfId="262" xr:uid="{4465EA1A-5F3C-4C8B-86EF-4A8BF834BF3F}"/>
    <cellStyle name="Normal 7 2 3" xfId="261" xr:uid="{9433E3C9-472A-470E-9111-4ED09A1AACF3}"/>
    <cellStyle name="Normal 8" xfId="101" xr:uid="{9B7E820D-824F-4DAC-9CA5-A1009FCAEAEF}"/>
    <cellStyle name="Normal 8 2" xfId="132" xr:uid="{C4E18687-2C98-4AB1-993E-83DE82FA9A3F}"/>
    <cellStyle name="Normal 8 3" xfId="263" xr:uid="{C49A368F-12AF-49B9-B77B-CCEE6967A5B8}"/>
    <cellStyle name="Normal 9" xfId="140" xr:uid="{DDD5F7FF-4D5A-4792-BB55-B97B81A8118E}"/>
    <cellStyle name="Note 2" xfId="76" xr:uid="{A209AA6B-A190-4B7C-AC66-6BFDF9E456F9}"/>
    <cellStyle name="Note 2 2" xfId="265" xr:uid="{2588BA73-5B5B-44E2-810A-AFF3BE56B991}"/>
    <cellStyle name="Note 2 3" xfId="264" xr:uid="{C0EAE7D3-0CDC-4933-826D-4243E225A2C9}"/>
    <cellStyle name="Output" xfId="11" builtinId="21" customBuiltin="1"/>
    <cellStyle name="Percent" xfId="2" builtinId="5"/>
    <cellStyle name="Percent 2" xfId="65" xr:uid="{4A5B7F0A-4669-4976-ACFF-6FBBCA5D0AE9}"/>
    <cellStyle name="Percent 2 2" xfId="133" xr:uid="{6785212C-BE7C-4660-907E-9AA2F92409F7}"/>
    <cellStyle name="Percent 2 2 2" xfId="267" xr:uid="{E3AAE870-B3E7-4461-AF88-57A5A3017EC8}"/>
    <cellStyle name="Percent 2 2 3" xfId="266" xr:uid="{341B3E17-102C-43C5-9B01-7453A8129CCA}"/>
    <cellStyle name="Percent 2 3" xfId="100" xr:uid="{B1FEC222-545E-4703-8BC6-5827F400E0AE}"/>
    <cellStyle name="Percent 3" xfId="134" xr:uid="{64B46A80-CE38-4E98-A144-D7AEA9ADBE09}"/>
    <cellStyle name="Percent 3 2" xfId="269" xr:uid="{20033E58-18B1-4C2D-B945-8253AB99CF5F}"/>
    <cellStyle name="Percent 3 3" xfId="268" xr:uid="{CA732B0A-57D7-48C7-B5FD-2C82F11923B6}"/>
    <cellStyle name="Percent 4" xfId="143" xr:uid="{64538B23-C13E-4901-A85B-9B71D8451F23}"/>
    <cellStyle name="Title 2" xfId="66" xr:uid="{A3BE5E7D-F18B-44B2-A4FC-36E9CE1ED4F3}"/>
    <cellStyle name="Total" xfId="17" builtinId="25" customBuiltin="1"/>
    <cellStyle name="Warning Text" xfId="15" builtinId="11" customBuiltin="1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0000FF"/>
      <color rgb="FFC3E3EB"/>
      <color rgb="FFD0EB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86"/>
  <sheetViews>
    <sheetView workbookViewId="0"/>
  </sheetViews>
  <sheetFormatPr defaultRowHeight="15"/>
  <cols>
    <col min="1" max="1" width="112.42578125" style="314" customWidth="1"/>
    <col min="2" max="2" width="23.42578125" bestFit="1" customWidth="1"/>
    <col min="3" max="3" width="35.28515625" bestFit="1" customWidth="1"/>
    <col min="4" max="4" width="29.140625" customWidth="1"/>
    <col min="11" max="11" width="58.140625" bestFit="1" customWidth="1"/>
    <col min="15" max="15" width="66.5703125" customWidth="1"/>
  </cols>
  <sheetData>
    <row r="1" spans="1:1">
      <c r="A1" s="338" t="s">
        <v>379</v>
      </c>
    </row>
    <row r="2" spans="1:1" ht="30">
      <c r="A2" s="314" t="s">
        <v>426</v>
      </c>
    </row>
    <row r="3" spans="1:1" ht="45">
      <c r="A3" s="314" t="s">
        <v>427</v>
      </c>
    </row>
    <row r="4" spans="1:1" ht="30">
      <c r="A4" s="314" t="s">
        <v>428</v>
      </c>
    </row>
    <row r="5" spans="1:1" ht="9.4" customHeight="1"/>
    <row r="6" spans="1:1" ht="18.75">
      <c r="A6" s="322" t="s">
        <v>383</v>
      </c>
    </row>
    <row r="7" spans="1:1" ht="9.4" customHeight="1">
      <c r="A7" s="334"/>
    </row>
    <row r="8" spans="1:1" ht="15.75">
      <c r="A8" s="337" t="s">
        <v>431</v>
      </c>
    </row>
    <row r="9" spans="1:1" ht="9.4" customHeight="1"/>
    <row r="10" spans="1:1" ht="15.75">
      <c r="A10" s="333" t="s">
        <v>0</v>
      </c>
    </row>
    <row r="11" spans="1:1" ht="30">
      <c r="A11" s="324" t="s">
        <v>389</v>
      </c>
    </row>
    <row r="12" spans="1:1">
      <c r="A12" s="324" t="s">
        <v>391</v>
      </c>
    </row>
    <row r="13" spans="1:1" ht="30">
      <c r="A13" s="324" t="s">
        <v>392</v>
      </c>
    </row>
    <row r="14" spans="1:1" ht="30">
      <c r="A14" s="324" t="s">
        <v>393</v>
      </c>
    </row>
    <row r="15" spans="1:1" ht="30">
      <c r="A15" s="324" t="s">
        <v>390</v>
      </c>
    </row>
    <row r="16" spans="1:1">
      <c r="A16" s="324" t="s">
        <v>394</v>
      </c>
    </row>
    <row r="17" spans="1:1">
      <c r="A17" s="324"/>
    </row>
    <row r="18" spans="1:1" ht="30">
      <c r="A18" s="325" t="s">
        <v>395</v>
      </c>
    </row>
    <row r="19" spans="1:1" ht="9.4" customHeight="1"/>
    <row r="20" spans="1:1" ht="18.75">
      <c r="A20" s="326" t="s">
        <v>380</v>
      </c>
    </row>
    <row r="21" spans="1:1" ht="9.4" customHeight="1"/>
    <row r="22" spans="1:1" ht="15.75">
      <c r="A22" s="333" t="s">
        <v>1</v>
      </c>
    </row>
    <row r="23" spans="1:1">
      <c r="A23" s="324" t="s">
        <v>396</v>
      </c>
    </row>
    <row r="24" spans="1:1">
      <c r="A24" s="324" t="s">
        <v>398</v>
      </c>
    </row>
    <row r="25" spans="1:1">
      <c r="A25" s="324" t="s">
        <v>397</v>
      </c>
    </row>
    <row r="26" spans="1:1">
      <c r="A26" s="327" t="s">
        <v>387</v>
      </c>
    </row>
    <row r="28" spans="1:1" ht="15.75">
      <c r="A28" s="333" t="s">
        <v>381</v>
      </c>
    </row>
    <row r="29" spans="1:1">
      <c r="A29" s="324" t="s">
        <v>399</v>
      </c>
    </row>
    <row r="30" spans="1:1">
      <c r="A30" s="324" t="s">
        <v>400</v>
      </c>
    </row>
    <row r="31" spans="1:1" ht="30">
      <c r="A31" s="324" t="s">
        <v>401</v>
      </c>
    </row>
    <row r="32" spans="1:1">
      <c r="A32" s="324" t="s">
        <v>402</v>
      </c>
    </row>
    <row r="33" spans="1:1">
      <c r="A33" s="324" t="s">
        <v>403</v>
      </c>
    </row>
    <row r="34" spans="1:1">
      <c r="A34" s="327" t="s">
        <v>387</v>
      </c>
    </row>
    <row r="36" spans="1:1" ht="15.75">
      <c r="A36" s="333" t="s">
        <v>432</v>
      </c>
    </row>
    <row r="37" spans="1:1">
      <c r="A37" s="324" t="s">
        <v>404</v>
      </c>
    </row>
    <row r="38" spans="1:1">
      <c r="A38" s="324" t="s">
        <v>405</v>
      </c>
    </row>
    <row r="39" spans="1:1">
      <c r="A39" s="324" t="s">
        <v>406</v>
      </c>
    </row>
    <row r="40" spans="1:1">
      <c r="A40" s="324" t="s">
        <v>407</v>
      </c>
    </row>
    <row r="41" spans="1:1" ht="30">
      <c r="A41" s="324" t="s">
        <v>408</v>
      </c>
    </row>
    <row r="42" spans="1:1">
      <c r="A42" s="324" t="s">
        <v>409</v>
      </c>
    </row>
    <row r="43" spans="1:1">
      <c r="A43" s="327" t="s">
        <v>387</v>
      </c>
    </row>
    <row r="44" spans="1:1" ht="15.75">
      <c r="A44" s="333" t="s">
        <v>382</v>
      </c>
    </row>
    <row r="45" spans="1:1">
      <c r="A45" s="324" t="s">
        <v>410</v>
      </c>
    </row>
    <row r="46" spans="1:1" ht="30">
      <c r="A46" s="324" t="s">
        <v>411</v>
      </c>
    </row>
    <row r="47" spans="1:1" ht="15.75">
      <c r="A47" s="335" t="s">
        <v>384</v>
      </c>
    </row>
    <row r="48" spans="1:1">
      <c r="A48" s="324" t="s">
        <v>412</v>
      </c>
    </row>
    <row r="49" spans="1:1">
      <c r="A49" s="325" t="s">
        <v>413</v>
      </c>
    </row>
    <row r="50" spans="1:1">
      <c r="A50" s="329"/>
    </row>
    <row r="51" spans="1:1" ht="15.75">
      <c r="A51" s="333" t="s">
        <v>2</v>
      </c>
    </row>
    <row r="52" spans="1:1">
      <c r="A52" s="324" t="s">
        <v>414</v>
      </c>
    </row>
    <row r="53" spans="1:1">
      <c r="A53" s="324" t="s">
        <v>415</v>
      </c>
    </row>
    <row r="54" spans="1:1" ht="30">
      <c r="A54" s="324" t="s">
        <v>416</v>
      </c>
    </row>
    <row r="55" spans="1:1">
      <c r="A55" s="324" t="s">
        <v>417</v>
      </c>
    </row>
    <row r="56" spans="1:1" ht="30">
      <c r="A56" s="324" t="s">
        <v>418</v>
      </c>
    </row>
    <row r="57" spans="1:1" ht="30">
      <c r="A57" s="324" t="s">
        <v>419</v>
      </c>
    </row>
    <row r="58" spans="1:1">
      <c r="A58" s="325" t="s">
        <v>420</v>
      </c>
    </row>
    <row r="60" spans="1:1" ht="15.75">
      <c r="A60" s="333" t="s">
        <v>3</v>
      </c>
    </row>
    <row r="61" spans="1:1">
      <c r="A61" s="324" t="s">
        <v>414</v>
      </c>
    </row>
    <row r="62" spans="1:1">
      <c r="A62" s="324" t="s">
        <v>421</v>
      </c>
    </row>
    <row r="63" spans="1:1">
      <c r="A63" s="324" t="s">
        <v>4</v>
      </c>
    </row>
    <row r="64" spans="1:1">
      <c r="A64" s="325" t="s">
        <v>422</v>
      </c>
    </row>
    <row r="66" spans="1:1">
      <c r="A66" s="330" t="s">
        <v>388</v>
      </c>
    </row>
    <row r="68" spans="1:1" ht="15.75">
      <c r="A68" s="333" t="s">
        <v>1</v>
      </c>
    </row>
    <row r="69" spans="1:1">
      <c r="A69" s="324" t="s">
        <v>396</v>
      </c>
    </row>
    <row r="70" spans="1:1">
      <c r="A70" s="325" t="s">
        <v>423</v>
      </c>
    </row>
    <row r="72" spans="1:1" ht="15.75">
      <c r="A72" s="333" t="s">
        <v>381</v>
      </c>
    </row>
    <row r="73" spans="1:1">
      <c r="A73" s="324" t="s">
        <v>399</v>
      </c>
    </row>
    <row r="74" spans="1:1">
      <c r="A74" s="325" t="s">
        <v>424</v>
      </c>
    </row>
    <row r="76" spans="1:1" ht="15.75">
      <c r="A76" s="333" t="s">
        <v>432</v>
      </c>
    </row>
    <row r="77" spans="1:1">
      <c r="A77" s="325" t="s">
        <v>425</v>
      </c>
    </row>
    <row r="79" spans="1:1">
      <c r="A79" s="330" t="s">
        <v>429</v>
      </c>
    </row>
    <row r="81" spans="1:1">
      <c r="A81" s="323" t="s">
        <v>5</v>
      </c>
    </row>
    <row r="82" spans="1:1">
      <c r="A82" s="328" t="s">
        <v>6</v>
      </c>
    </row>
    <row r="83" spans="1:1">
      <c r="A83" s="328" t="s">
        <v>7</v>
      </c>
    </row>
    <row r="84" spans="1:1">
      <c r="A84" s="328" t="s">
        <v>8</v>
      </c>
    </row>
    <row r="85" spans="1:1">
      <c r="A85" s="328"/>
    </row>
    <row r="86" spans="1:1">
      <c r="A86" s="331" t="s">
        <v>9</v>
      </c>
    </row>
  </sheetData>
  <sheetProtection algorithmName="SHA-512" hashValue="FYjf099yZEtdAuHsCTjcZYqTy5+agksq/5jOF9Cah2iPsAYfiYt9KpJYx4q56Uds/OTi3/0xQ6s7MJ9Cwn18og==" saltValue="PS0ta2xaAoVcf46KTfkSPA==" spinCount="100000" sheet="1" objects="1" scenarios="1"/>
  <hyperlinks>
    <hyperlink ref="A10" location="'Total Agency'!A1" display="Total Agency sheet:" xr:uid="{2DE5D77C-7D93-4FE5-A059-C9CB2FF01616}"/>
    <hyperlink ref="A22" location="Treatment!A1" display="Treatment sheet:" xr:uid="{7A60183B-36AC-487C-B01E-DEA7DC4C8BC5}"/>
    <hyperlink ref="A28" location="Prevention!A1" display="Prevention sheet: " xr:uid="{EB320152-B504-483F-884E-994E602B892E}"/>
    <hyperlink ref="A36" location="'Supportive '!A1" display="Supportive sheet: " xr:uid="{BD915E54-8593-4F1E-B7E8-5F4A8CD352F9}"/>
    <hyperlink ref="A44" location="'Supportive - Detail '!A1" display="Supportive - Detail:" xr:uid="{5B208476-C71A-46BD-8383-EBB42EF095CB}"/>
    <hyperlink ref="A47" location="'Supportive - Activities'!A1" display="Supportive - Activities:" xr:uid="{85BFA4E6-3CEB-40CC-A439-236FC50C073A}"/>
    <hyperlink ref="A51" location="Adminstration!A1" display="Adminstration sheet:" xr:uid="{0037D607-E4BD-47C9-B819-87DB90278F11}"/>
    <hyperlink ref="A60" location="'Pass Thru Funding'!A1" display="Pass Thru Funding sheet:" xr:uid="{5FFCD125-BDD9-433A-BE15-B5F020E60CB6}"/>
    <hyperlink ref="A68" location="Treatment!U10" display="Treatment sheet:" xr:uid="{5F1A6066-B70F-4626-A189-C976B6E6A065}"/>
    <hyperlink ref="A72" location="Prevention!M13" display="Prevention sheet: " xr:uid="{EC40CC83-DC01-485B-8283-49EC3279479F}"/>
    <hyperlink ref="A76" location="'Supportive '!S10" display="Supportive sheet: " xr:uid="{6B02DDCA-5416-47F0-8257-EB681A128F1F}"/>
  </hyperlinks>
  <pageMargins left="0.25" right="0.25" top="0.5" bottom="0.5" header="0.3" footer="0.3"/>
  <pageSetup scale="99" fitToHeight="2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14F9-CE32-450B-B06D-9590F95CDE95}">
  <dimension ref="A1:H23"/>
  <sheetViews>
    <sheetView workbookViewId="0">
      <selection activeCell="G24" sqref="G24"/>
    </sheetView>
  </sheetViews>
  <sheetFormatPr defaultRowHeight="15"/>
  <cols>
    <col min="1" max="1" width="28.28515625" bestFit="1" customWidth="1"/>
    <col min="2" max="2" width="16.28515625" customWidth="1"/>
  </cols>
  <sheetData>
    <row r="1" spans="1:8">
      <c r="A1" s="41" t="s">
        <v>112</v>
      </c>
      <c r="B1" s="42" t="s">
        <v>147</v>
      </c>
      <c r="C1" s="42" t="s">
        <v>148</v>
      </c>
      <c r="F1" s="43" t="s">
        <v>172</v>
      </c>
      <c r="H1" t="s">
        <v>244</v>
      </c>
    </row>
    <row r="2" spans="1:8">
      <c r="A2" s="41" t="s">
        <v>113</v>
      </c>
      <c r="B2" s="42" t="s">
        <v>149</v>
      </c>
      <c r="C2" s="42" t="s">
        <v>150</v>
      </c>
      <c r="F2" s="40" t="s">
        <v>51</v>
      </c>
      <c r="H2" t="s">
        <v>245</v>
      </c>
    </row>
    <row r="3" spans="1:8">
      <c r="A3" s="41" t="s">
        <v>440</v>
      </c>
      <c r="B3" s="42"/>
      <c r="C3" s="42" t="s">
        <v>441</v>
      </c>
      <c r="F3" s="43" t="s">
        <v>173</v>
      </c>
      <c r="H3" t="s">
        <v>246</v>
      </c>
    </row>
    <row r="4" spans="1:8">
      <c r="A4" s="41" t="s">
        <v>114</v>
      </c>
      <c r="B4" s="42" t="s">
        <v>151</v>
      </c>
      <c r="C4" s="42" t="s">
        <v>150</v>
      </c>
      <c r="F4" s="40" t="s">
        <v>99</v>
      </c>
    </row>
    <row r="5" spans="1:8">
      <c r="A5" s="41" t="s">
        <v>115</v>
      </c>
      <c r="B5" s="42" t="s">
        <v>152</v>
      </c>
      <c r="C5" s="42" t="s">
        <v>153</v>
      </c>
    </row>
    <row r="6" spans="1:8">
      <c r="A6" s="41" t="s">
        <v>116</v>
      </c>
      <c r="B6" s="42" t="s">
        <v>154</v>
      </c>
      <c r="C6" s="42" t="s">
        <v>150</v>
      </c>
    </row>
    <row r="7" spans="1:8">
      <c r="A7" s="41" t="s">
        <v>344</v>
      </c>
      <c r="B7" s="42" t="s">
        <v>345</v>
      </c>
      <c r="C7" s="42" t="s">
        <v>153</v>
      </c>
    </row>
    <row r="8" spans="1:8">
      <c r="A8" s="41" t="s">
        <v>118</v>
      </c>
      <c r="B8" s="42" t="s">
        <v>156</v>
      </c>
      <c r="C8" s="42" t="s">
        <v>150</v>
      </c>
    </row>
    <row r="9" spans="1:8">
      <c r="A9" s="41" t="s">
        <v>119</v>
      </c>
      <c r="B9" s="42" t="s">
        <v>157</v>
      </c>
      <c r="C9" s="42" t="s">
        <v>153</v>
      </c>
    </row>
    <row r="10" spans="1:8">
      <c r="A10" s="41" t="s">
        <v>120</v>
      </c>
      <c r="B10" s="42" t="s">
        <v>158</v>
      </c>
      <c r="C10" s="42" t="s">
        <v>153</v>
      </c>
    </row>
    <row r="11" spans="1:8">
      <c r="A11" s="41" t="s">
        <v>121</v>
      </c>
      <c r="B11" s="42" t="s">
        <v>159</v>
      </c>
      <c r="C11" s="42" t="s">
        <v>150</v>
      </c>
    </row>
    <row r="12" spans="1:8">
      <c r="A12" s="41" t="s">
        <v>122</v>
      </c>
      <c r="B12" s="42" t="s">
        <v>343</v>
      </c>
      <c r="C12" s="42" t="s">
        <v>153</v>
      </c>
    </row>
    <row r="13" spans="1:8">
      <c r="A13" s="41" t="s">
        <v>123</v>
      </c>
      <c r="B13" s="42" t="s">
        <v>160</v>
      </c>
      <c r="C13" s="42" t="s">
        <v>161</v>
      </c>
    </row>
    <row r="14" spans="1:8">
      <c r="A14" s="41" t="s">
        <v>124</v>
      </c>
      <c r="B14" s="42" t="s">
        <v>342</v>
      </c>
      <c r="C14" s="42" t="s">
        <v>153</v>
      </c>
    </row>
    <row r="15" spans="1:8">
      <c r="A15" s="41" t="s">
        <v>125</v>
      </c>
      <c r="B15" s="42" t="s">
        <v>162</v>
      </c>
      <c r="C15" s="42" t="s">
        <v>153</v>
      </c>
    </row>
    <row r="16" spans="1:8">
      <c r="A16" s="41" t="s">
        <v>126</v>
      </c>
      <c r="B16" s="42" t="s">
        <v>163</v>
      </c>
      <c r="C16" s="42" t="s">
        <v>150</v>
      </c>
    </row>
    <row r="17" spans="1:3">
      <c r="A17" s="41" t="s">
        <v>127</v>
      </c>
      <c r="B17" s="42" t="s">
        <v>155</v>
      </c>
      <c r="C17" s="42" t="s">
        <v>150</v>
      </c>
    </row>
    <row r="18" spans="1:3">
      <c r="A18" s="41" t="s">
        <v>128</v>
      </c>
      <c r="B18" s="42" t="s">
        <v>164</v>
      </c>
      <c r="C18" s="42" t="s">
        <v>153</v>
      </c>
    </row>
    <row r="19" spans="1:3">
      <c r="A19" s="41" t="s">
        <v>129</v>
      </c>
      <c r="B19" s="42" t="s">
        <v>165</v>
      </c>
      <c r="C19" s="42" t="s">
        <v>166</v>
      </c>
    </row>
    <row r="20" spans="1:3">
      <c r="A20" s="41" t="s">
        <v>130</v>
      </c>
      <c r="B20" s="42" t="s">
        <v>346</v>
      </c>
      <c r="C20" s="42" t="s">
        <v>153</v>
      </c>
    </row>
    <row r="21" spans="1:3">
      <c r="A21" s="41" t="s">
        <v>117</v>
      </c>
      <c r="B21" s="42">
        <v>99236</v>
      </c>
      <c r="C21" s="42" t="s">
        <v>150</v>
      </c>
    </row>
    <row r="22" spans="1:3">
      <c r="A22" s="41" t="s">
        <v>347</v>
      </c>
      <c r="B22" s="42"/>
      <c r="C22" s="42" t="s">
        <v>150</v>
      </c>
    </row>
    <row r="23" spans="1:3">
      <c r="A23" s="41" t="s">
        <v>348</v>
      </c>
      <c r="B23" s="42"/>
      <c r="C23" s="42" t="s">
        <v>153</v>
      </c>
    </row>
  </sheetData>
  <sortState xmlns:xlrd2="http://schemas.microsoft.com/office/spreadsheetml/2017/richdata2" ref="A1:C20">
    <sortCondition ref="A20"/>
  </sortState>
  <dataValidations count="1">
    <dataValidation type="list" allowBlank="1" showInputMessage="1" showErrorMessage="1" sqref="A1" xr:uid="{C6721784-3CDC-41B2-87DF-4B19753562C4}">
      <formula1>#REF!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E26FE-B6B7-4F00-8C31-7D0596518774}">
  <dimension ref="A1:B20"/>
  <sheetViews>
    <sheetView workbookViewId="0"/>
  </sheetViews>
  <sheetFormatPr defaultRowHeight="15"/>
  <cols>
    <col min="1" max="1" width="99.5703125" bestFit="1" customWidth="1"/>
    <col min="2" max="2" width="9.28515625" bestFit="1" customWidth="1"/>
  </cols>
  <sheetData>
    <row r="1" spans="1:2">
      <c r="A1" t="s">
        <v>189</v>
      </c>
      <c r="B1" t="s">
        <v>190</v>
      </c>
    </row>
    <row r="2" spans="1:2" ht="15.75">
      <c r="A2" s="38" t="s">
        <v>191</v>
      </c>
      <c r="B2">
        <v>30</v>
      </c>
    </row>
    <row r="3" spans="1:2" ht="15.75">
      <c r="A3" s="37" t="s">
        <v>192</v>
      </c>
      <c r="B3">
        <f>+B2+1</f>
        <v>31</v>
      </c>
    </row>
    <row r="4" spans="1:2" ht="15.75">
      <c r="A4" s="37" t="s">
        <v>193</v>
      </c>
      <c r="B4">
        <f t="shared" ref="B4:B20" si="0">+B3+1</f>
        <v>32</v>
      </c>
    </row>
    <row r="5" spans="1:2" ht="15.75">
      <c r="A5" s="37" t="s">
        <v>194</v>
      </c>
      <c r="B5">
        <f t="shared" si="0"/>
        <v>33</v>
      </c>
    </row>
    <row r="6" spans="1:2" ht="15.75">
      <c r="A6" s="37" t="s">
        <v>195</v>
      </c>
      <c r="B6">
        <f t="shared" si="0"/>
        <v>34</v>
      </c>
    </row>
    <row r="7" spans="1:2" ht="15.75">
      <c r="A7" s="37" t="s">
        <v>196</v>
      </c>
      <c r="B7">
        <f t="shared" si="0"/>
        <v>35</v>
      </c>
    </row>
    <row r="8" spans="1:2" ht="15.75">
      <c r="A8" s="37" t="s">
        <v>197</v>
      </c>
      <c r="B8">
        <f t="shared" si="0"/>
        <v>36</v>
      </c>
    </row>
    <row r="9" spans="1:2" ht="15.75">
      <c r="A9" s="37" t="s">
        <v>198</v>
      </c>
      <c r="B9">
        <f t="shared" si="0"/>
        <v>37</v>
      </c>
    </row>
    <row r="10" spans="1:2" ht="15.75">
      <c r="A10" s="36" t="s">
        <v>199</v>
      </c>
      <c r="B10">
        <f t="shared" si="0"/>
        <v>38</v>
      </c>
    </row>
    <row r="11" spans="1:2" ht="15.75">
      <c r="A11" s="36" t="s">
        <v>200</v>
      </c>
      <c r="B11">
        <f t="shared" si="0"/>
        <v>39</v>
      </c>
    </row>
    <row r="12" spans="1:2" ht="15.75">
      <c r="A12" s="36" t="s">
        <v>201</v>
      </c>
      <c r="B12">
        <f t="shared" si="0"/>
        <v>40</v>
      </c>
    </row>
    <row r="13" spans="1:2" ht="15.75">
      <c r="A13" s="36" t="s">
        <v>202</v>
      </c>
      <c r="B13">
        <f t="shared" si="0"/>
        <v>41</v>
      </c>
    </row>
    <row r="14" spans="1:2" ht="15.75">
      <c r="A14" s="37" t="s">
        <v>203</v>
      </c>
      <c r="B14">
        <f t="shared" si="0"/>
        <v>42</v>
      </c>
    </row>
    <row r="15" spans="1:2" ht="15.75">
      <c r="A15" s="37" t="s">
        <v>204</v>
      </c>
      <c r="B15">
        <f t="shared" si="0"/>
        <v>43</v>
      </c>
    </row>
    <row r="16" spans="1:2" ht="15.75">
      <c r="A16" s="37" t="s">
        <v>205</v>
      </c>
      <c r="B16">
        <f t="shared" si="0"/>
        <v>44</v>
      </c>
    </row>
    <row r="17" spans="1:2" ht="15.75">
      <c r="A17" s="36" t="s">
        <v>206</v>
      </c>
      <c r="B17">
        <f t="shared" si="0"/>
        <v>45</v>
      </c>
    </row>
    <row r="18" spans="1:2" ht="15.75">
      <c r="A18" s="36" t="s">
        <v>207</v>
      </c>
      <c r="B18">
        <f t="shared" si="0"/>
        <v>46</v>
      </c>
    </row>
    <row r="19" spans="1:2" ht="15.75">
      <c r="A19" s="37" t="s">
        <v>208</v>
      </c>
      <c r="B19">
        <f t="shared" si="0"/>
        <v>47</v>
      </c>
    </row>
    <row r="20" spans="1:2" ht="15.75">
      <c r="A20" s="37" t="s">
        <v>209</v>
      </c>
      <c r="B20">
        <f t="shared" si="0"/>
        <v>48</v>
      </c>
    </row>
  </sheetData>
  <hyperlinks>
    <hyperlink ref="A2" location="'Medical and Related'!A1" display="MH / SUD - non Opiod Medical &amp; Related Services" xr:uid="{00000000-0004-0000-0200-000000000000}"/>
    <hyperlink ref="A4" location="'Medical and Related'!A1" display="SUD Medical &amp; Related Services - Opioid" xr:uid="{00000000-0004-0000-0200-000001000000}"/>
    <hyperlink ref="A6" location="Assmnt_Eval_Testing!A1" display="MH / SUD Assessment, Evaluation &amp; Testing" xr:uid="{00000000-0004-0000-0200-000002000000}"/>
    <hyperlink ref="A7" location="'Counseling and Therapy'!A1" display="MH / SUD Counseling &amp; Therapy Services" xr:uid="{00000000-0004-0000-0200-000003000000}"/>
    <hyperlink ref="A9" location="'Coordination and Support'!A1" display="MH / SUD Coordination &amp; Support Services (Any Not Identified Below)" xr:uid="{00000000-0004-0000-0200-000004000000}"/>
    <hyperlink ref="A5" location="'Medical and Related'!A1" display="Medication Assisted Treatment - Opioid" xr:uid="{00000000-0004-0000-0200-000005000000}"/>
    <hyperlink ref="A19:A20" location="'SUD Residential'!A1" display="SUD Residential (Any Not Identified Below)" xr:uid="{00000000-0004-0000-0200-000006000000}"/>
    <hyperlink ref="A16" location="'Counseling and Therapy'!A1" display="MH Intensive Home-Based Treatment" xr:uid="{00000000-0004-0000-0200-000007000000}"/>
    <hyperlink ref="A14" location="'Counseling and Therapy'!A1" display="MH Assertive Community Treatment (Counseling and Therapy Tab)" xr:uid="{00000000-0004-0000-0200-00000D000000}"/>
    <hyperlink ref="A15" location="'Counseling and Therapy'!A1" display="MH Day Treatment (Counseling and Therapy Tab)" xr:uid="{00000000-0004-0000-0200-00000E000000}"/>
    <hyperlink ref="A3" location="'Medical and Related'!A1" display="     MH / SUD Medication Assisted Treatment - Non Opioid - Medications Only (Medical and Related Tab)" xr:uid="{00000000-0004-0000-0200-00000F000000}"/>
    <hyperlink ref="A8" location="'Counseling and Therapy'!A1" display="     MH / SUD Crisis Services (Counseling and Therapy Tab and Coordination and Support Tab)" xr:uid="{00000000-0004-0000-0200-00001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R36"/>
  <sheetViews>
    <sheetView workbookViewId="0"/>
  </sheetViews>
  <sheetFormatPr defaultColWidth="9.140625" defaultRowHeight="15"/>
  <cols>
    <col min="1" max="1" width="29" bestFit="1" customWidth="1"/>
    <col min="2" max="3" width="13.28515625" bestFit="1" customWidth="1"/>
    <col min="4" max="4" width="14" bestFit="1" customWidth="1"/>
    <col min="5" max="5" width="13.85546875" customWidth="1"/>
    <col min="6" max="6" width="11.42578125" customWidth="1"/>
    <col min="7" max="7" width="10.42578125" customWidth="1"/>
    <col min="10" max="10" width="13.28515625" bestFit="1" customWidth="1"/>
    <col min="13" max="13" width="29" bestFit="1" customWidth="1"/>
    <col min="14" max="14" width="14.28515625" bestFit="1" customWidth="1"/>
    <col min="15" max="15" width="13.5703125" customWidth="1"/>
    <col min="16" max="16" width="13.5703125" bestFit="1" customWidth="1"/>
    <col min="17" max="17" width="22.140625" bestFit="1" customWidth="1"/>
  </cols>
  <sheetData>
    <row r="1" spans="1:18" ht="15.75" thickBot="1">
      <c r="A1" s="151" t="s">
        <v>10</v>
      </c>
      <c r="B1" s="230" t="s">
        <v>358</v>
      </c>
      <c r="E1" s="332" t="s">
        <v>430</v>
      </c>
      <c r="M1" s="344" t="s">
        <v>360</v>
      </c>
      <c r="N1" s="344"/>
      <c r="O1" s="345"/>
      <c r="P1" s="344"/>
    </row>
    <row r="2" spans="1:18">
      <c r="A2" s="151" t="s">
        <v>11</v>
      </c>
      <c r="B2" s="298" t="s">
        <v>359</v>
      </c>
      <c r="I2" s="40" t="s">
        <v>13</v>
      </c>
      <c r="J2" s="10">
        <f>Treatment!D4+Prevention!F8+'Supportive '!C3</f>
        <v>0</v>
      </c>
      <c r="M2" s="299" t="s">
        <v>14</v>
      </c>
      <c r="N2" s="197" t="s">
        <v>12</v>
      </c>
      <c r="O2" s="300" t="str">
        <f>+B2</f>
        <v>FY2026</v>
      </c>
      <c r="P2" s="231" t="s">
        <v>15</v>
      </c>
      <c r="Q2" s="189"/>
      <c r="R2" s="189"/>
    </row>
    <row r="3" spans="1:18">
      <c r="A3" s="151" t="s">
        <v>16</v>
      </c>
      <c r="B3" s="339"/>
      <c r="C3" s="340"/>
      <c r="I3" s="40" t="s">
        <v>17</v>
      </c>
      <c r="J3" s="10">
        <f>Treatment!E4+Prevention!F9+'Supportive '!D3</f>
        <v>0</v>
      </c>
      <c r="M3" s="153" t="s">
        <v>18</v>
      </c>
      <c r="N3" s="39">
        <v>0</v>
      </c>
      <c r="O3" s="11">
        <f>B16</f>
        <v>0</v>
      </c>
      <c r="P3" s="9">
        <f>+O3-N3</f>
        <v>0</v>
      </c>
      <c r="Q3" s="159"/>
      <c r="R3" s="159"/>
    </row>
    <row r="4" spans="1:18">
      <c r="A4" s="151" t="s">
        <v>19</v>
      </c>
      <c r="B4" s="99"/>
      <c r="I4" s="40" t="s">
        <v>336</v>
      </c>
      <c r="J4" s="10">
        <f>Adminstration!F9</f>
        <v>0</v>
      </c>
      <c r="M4" s="153" t="s">
        <v>20</v>
      </c>
      <c r="N4" s="39">
        <v>0</v>
      </c>
      <c r="O4" s="11">
        <f t="shared" ref="O4:O5" si="0">B17</f>
        <v>0</v>
      </c>
      <c r="P4" s="9">
        <f t="shared" ref="P4:P5" si="1">+O4-N4</f>
        <v>0</v>
      </c>
      <c r="Q4" s="159"/>
      <c r="R4" s="159"/>
    </row>
    <row r="5" spans="1:18">
      <c r="A5" s="151" t="s">
        <v>362</v>
      </c>
      <c r="B5" s="301">
        <v>0</v>
      </c>
      <c r="M5" s="153" t="s">
        <v>22</v>
      </c>
      <c r="N5" s="39">
        <v>0</v>
      </c>
      <c r="O5" s="11">
        <f t="shared" si="0"/>
        <v>0</v>
      </c>
      <c r="P5" s="9">
        <f t="shared" si="1"/>
        <v>0</v>
      </c>
      <c r="Q5" s="159"/>
      <c r="R5" s="159"/>
    </row>
    <row r="6" spans="1:18" ht="15.75" thickBot="1">
      <c r="G6" s="341" t="s">
        <v>21</v>
      </c>
      <c r="H6" s="342"/>
      <c r="I6" s="342"/>
      <c r="J6" s="343"/>
      <c r="M6" s="153" t="s">
        <v>361</v>
      </c>
      <c r="N6" s="39">
        <f>SUM(N3:N5)</f>
        <v>0</v>
      </c>
      <c r="O6" s="12">
        <f>SUM(O3:O5)</f>
        <v>0</v>
      </c>
      <c r="P6" s="9">
        <f>SUM(P3:P5)</f>
        <v>0</v>
      </c>
      <c r="Q6" s="159"/>
      <c r="R6" s="159"/>
    </row>
    <row r="7" spans="1:18">
      <c r="A7" s="151"/>
      <c r="G7" s="302"/>
      <c r="I7" s="40" t="s">
        <v>23</v>
      </c>
      <c r="J7" s="101"/>
      <c r="N7" s="2"/>
    </row>
    <row r="8" spans="1:18" ht="15.75" thickBot="1">
      <c r="A8" s="151" t="s">
        <v>363</v>
      </c>
      <c r="B8" s="224" t="s">
        <v>25</v>
      </c>
      <c r="C8" s="224" t="s">
        <v>26</v>
      </c>
      <c r="D8" s="224" t="s">
        <v>27</v>
      </c>
      <c r="E8" s="224" t="s">
        <v>28</v>
      </c>
      <c r="G8" s="302"/>
      <c r="I8" s="40" t="s">
        <v>24</v>
      </c>
      <c r="J8" s="13">
        <f>+C14/12*2</f>
        <v>0</v>
      </c>
      <c r="M8" s="344" t="s">
        <v>30</v>
      </c>
      <c r="N8" s="344"/>
      <c r="O8" s="345"/>
      <c r="P8" s="344"/>
    </row>
    <row r="9" spans="1:18">
      <c r="A9" t="s">
        <v>18</v>
      </c>
      <c r="B9" s="35">
        <f>Treatment!Z4</f>
        <v>0</v>
      </c>
      <c r="C9" s="14">
        <f>Treatment!N45</f>
        <v>0</v>
      </c>
      <c r="D9" s="14">
        <f>Adminstration!F12</f>
        <v>0</v>
      </c>
      <c r="E9" s="15">
        <f>+B9-C9-D9</f>
        <v>0</v>
      </c>
      <c r="G9" s="302"/>
      <c r="I9" s="40" t="s">
        <v>29</v>
      </c>
      <c r="J9" s="303">
        <f>+J7-J8</f>
        <v>0</v>
      </c>
      <c r="M9" s="299" t="s">
        <v>14</v>
      </c>
      <c r="N9" s="197" t="str">
        <f>+N2</f>
        <v>FY2025</v>
      </c>
      <c r="O9" s="300" t="str">
        <f>+B2</f>
        <v>FY2026</v>
      </c>
      <c r="P9" s="231" t="s">
        <v>15</v>
      </c>
    </row>
    <row r="10" spans="1:18">
      <c r="A10" t="s">
        <v>20</v>
      </c>
      <c r="B10" s="34">
        <f>Prevention!Q9</f>
        <v>0</v>
      </c>
      <c r="C10" s="16">
        <f>Prevention!F44</f>
        <v>0</v>
      </c>
      <c r="D10" s="16">
        <f>+Adminstration!F13</f>
        <v>0</v>
      </c>
      <c r="E10" s="17">
        <f>+B10-C10-D10</f>
        <v>0</v>
      </c>
      <c r="G10" s="302"/>
      <c r="J10" s="304"/>
      <c r="M10" s="153" t="s">
        <v>18</v>
      </c>
      <c r="N10" s="39"/>
      <c r="O10" s="11">
        <f>D16</f>
        <v>0</v>
      </c>
      <c r="P10" s="9">
        <f>+O10-N10</f>
        <v>0</v>
      </c>
    </row>
    <row r="11" spans="1:18">
      <c r="A11" t="s">
        <v>22</v>
      </c>
      <c r="B11" s="33">
        <f>'Supportive '!AJ34</f>
        <v>0</v>
      </c>
      <c r="C11" s="18">
        <f>'Supportive '!N34</f>
        <v>0</v>
      </c>
      <c r="D11" s="18">
        <f>+Adminstration!F14</f>
        <v>0</v>
      </c>
      <c r="E11" s="19">
        <f>+B11-C11-D11</f>
        <v>0</v>
      </c>
      <c r="G11" s="302"/>
      <c r="I11" s="40" t="s">
        <v>28</v>
      </c>
      <c r="J11" s="100"/>
      <c r="M11" s="153" t="s">
        <v>20</v>
      </c>
      <c r="N11" s="39"/>
      <c r="O11" s="11">
        <f t="shared" ref="O11:O12" si="2">D17</f>
        <v>0</v>
      </c>
      <c r="P11" s="9">
        <f t="shared" ref="P11:P12" si="3">+O11-N11</f>
        <v>0</v>
      </c>
      <c r="Q11" s="159"/>
    </row>
    <row r="12" spans="1:18">
      <c r="A12" s="151" t="s">
        <v>31</v>
      </c>
      <c r="B12" s="32">
        <f>SUM(B9:B11)</f>
        <v>0</v>
      </c>
      <c r="C12" s="3">
        <f t="shared" ref="C12:E12" si="4">SUM(C9:C11)</f>
        <v>0</v>
      </c>
      <c r="D12" s="3">
        <f t="shared" si="4"/>
        <v>0</v>
      </c>
      <c r="E12" s="3">
        <f t="shared" si="4"/>
        <v>0</v>
      </c>
      <c r="G12" s="302"/>
      <c r="J12" s="304"/>
      <c r="M12" s="153" t="s">
        <v>22</v>
      </c>
      <c r="N12" s="39"/>
      <c r="O12" s="11">
        <f t="shared" si="2"/>
        <v>0</v>
      </c>
      <c r="P12" s="9">
        <f t="shared" si="3"/>
        <v>0</v>
      </c>
    </row>
    <row r="13" spans="1:18" ht="15.75" thickBot="1">
      <c r="A13" s="151"/>
      <c r="B13" s="31"/>
      <c r="C13" s="20"/>
      <c r="D13" s="20"/>
      <c r="G13" s="302"/>
      <c r="I13" s="40" t="s">
        <v>32</v>
      </c>
      <c r="J13" s="100"/>
      <c r="M13" s="153" t="s">
        <v>34</v>
      </c>
      <c r="N13" s="39">
        <f>SUM(N10:N12)</f>
        <v>0</v>
      </c>
      <c r="O13" s="12">
        <f>SUM(O10:O12)</f>
        <v>0</v>
      </c>
      <c r="P13" s="9">
        <f>SUM(P10:P12)</f>
        <v>0</v>
      </c>
    </row>
    <row r="14" spans="1:18">
      <c r="A14" s="151"/>
      <c r="B14" s="31"/>
      <c r="C14" s="20"/>
      <c r="D14" s="20"/>
      <c r="G14" s="302"/>
      <c r="I14" s="40" t="s">
        <v>33</v>
      </c>
      <c r="J14" s="100"/>
      <c r="N14" s="2"/>
    </row>
    <row r="15" spans="1:18" ht="45">
      <c r="A15" s="151" t="s">
        <v>36</v>
      </c>
      <c r="B15" s="305" t="s">
        <v>335</v>
      </c>
      <c r="C15" s="224" t="s">
        <v>37</v>
      </c>
      <c r="D15" s="192" t="s">
        <v>303</v>
      </c>
      <c r="E15" s="224" t="s">
        <v>37</v>
      </c>
      <c r="G15" s="302"/>
      <c r="I15" s="40" t="s">
        <v>35</v>
      </c>
      <c r="J15" s="100"/>
      <c r="M15" s="293" t="s">
        <v>39</v>
      </c>
      <c r="N15" s="306"/>
      <c r="O15" s="307"/>
      <c r="P15" s="308"/>
    </row>
    <row r="16" spans="1:18">
      <c r="A16" t="s">
        <v>18</v>
      </c>
      <c r="B16" s="24">
        <f>Treatment!X45+Treatment!Y45</f>
        <v>0</v>
      </c>
      <c r="C16" s="21" t="str">
        <f>IF(B9&gt;0,(B16)/B9,"n/a")</f>
        <v>n/a</v>
      </c>
      <c r="D16" s="24">
        <f>Treatment!Z45</f>
        <v>0</v>
      </c>
      <c r="E16" s="21" t="str">
        <f>IF(B9&gt;0,(B16+D16)/B9,"n/a")</f>
        <v>n/a</v>
      </c>
      <c r="G16" s="302"/>
      <c r="I16" s="40" t="s">
        <v>38</v>
      </c>
      <c r="J16" s="100"/>
      <c r="M16" s="302"/>
      <c r="P16" s="304"/>
    </row>
    <row r="17" spans="1:16">
      <c r="A17" t="s">
        <v>20</v>
      </c>
      <c r="B17" s="24">
        <f>Prevention!M9+Prevention!N9</f>
        <v>0</v>
      </c>
      <c r="C17" s="21" t="str">
        <f>IF(B10&gt;0,(B17)/B10,"n/a")</f>
        <v>n/a</v>
      </c>
      <c r="D17" s="24">
        <f>+Prevention!O19</f>
        <v>0</v>
      </c>
      <c r="E17" s="21" t="str">
        <f t="shared" ref="E17:E18" si="5">IF(B10&gt;0,(B17+D17)/B10,"n/a")</f>
        <v>n/a</v>
      </c>
      <c r="G17" s="302"/>
      <c r="J17" s="304"/>
      <c r="M17" s="302"/>
      <c r="P17" s="304"/>
    </row>
    <row r="18" spans="1:16">
      <c r="A18" t="s">
        <v>22</v>
      </c>
      <c r="B18" s="24">
        <f>'Supportive '!Y34</f>
        <v>0</v>
      </c>
      <c r="C18" s="21" t="str">
        <f>IF(B11&gt;0,(B18)/B11,"n/a")</f>
        <v>n/a</v>
      </c>
      <c r="D18" s="24">
        <f>'Supportive '!AA34</f>
        <v>0</v>
      </c>
      <c r="E18" s="21" t="str">
        <f t="shared" si="5"/>
        <v>n/a</v>
      </c>
      <c r="G18" s="302"/>
      <c r="I18" s="40" t="s">
        <v>40</v>
      </c>
      <c r="J18" s="309" t="str">
        <f>IF(J16&gt;0,J7/J16,"n/a")</f>
        <v>n/a</v>
      </c>
      <c r="M18" s="302"/>
      <c r="P18" s="304"/>
    </row>
    <row r="19" spans="1:16">
      <c r="A19" s="151" t="s">
        <v>42</v>
      </c>
      <c r="B19" s="1">
        <f>SUM(B16:B18)</f>
        <v>0</v>
      </c>
      <c r="C19" s="21" t="str">
        <f>IF(B12&gt;0,(B19)/B12,"n/a")</f>
        <v>n/a</v>
      </c>
      <c r="D19" s="1">
        <f>SUM(D16:D18)</f>
        <v>0</v>
      </c>
      <c r="E19" s="21" t="str">
        <f>IF(B12&gt;0,(B19+D19)/B12,"n/a")</f>
        <v>n/a</v>
      </c>
      <c r="G19" s="302"/>
      <c r="I19" s="40" t="s">
        <v>41</v>
      </c>
      <c r="J19" s="309" t="str">
        <f>IF(J16&gt;0,J14/J16,"n/a")</f>
        <v>n/a</v>
      </c>
      <c r="M19" s="310"/>
      <c r="N19" s="311"/>
      <c r="O19" s="311"/>
      <c r="P19" s="312"/>
    </row>
    <row r="20" spans="1:16">
      <c r="G20" s="310"/>
      <c r="H20" s="311"/>
      <c r="I20" s="313" t="s">
        <v>43</v>
      </c>
      <c r="J20" s="309" t="str">
        <f>IF(J13&gt;0,J15/J13,"n/a")</f>
        <v>n/a</v>
      </c>
    </row>
    <row r="21" spans="1:16" ht="30">
      <c r="A21" s="314" t="s">
        <v>364</v>
      </c>
      <c r="B21" s="159">
        <f>+B19-B5</f>
        <v>0</v>
      </c>
    </row>
    <row r="22" spans="1:16">
      <c r="B22" s="2"/>
      <c r="C22" s="2"/>
      <c r="F22" s="315"/>
      <c r="I22" s="40"/>
      <c r="M22" s="293" t="s">
        <v>44</v>
      </c>
      <c r="N22" s="224" t="s">
        <v>45</v>
      </c>
      <c r="O22" s="224" t="s">
        <v>46</v>
      </c>
      <c r="P22" s="224" t="s">
        <v>47</v>
      </c>
    </row>
    <row r="23" spans="1:16">
      <c r="A23" s="151" t="s">
        <v>365</v>
      </c>
      <c r="B23" s="2">
        <f>+B19+D19</f>
        <v>0</v>
      </c>
      <c r="C23" s="2"/>
      <c r="E23" s="316"/>
      <c r="F23" s="315"/>
      <c r="M23" s="294" t="s">
        <v>18</v>
      </c>
      <c r="N23" s="22" t="str">
        <f>IF(N3&gt;0,((B16-N3)/N3),"n/a")</f>
        <v>n/a</v>
      </c>
      <c r="O23" s="159">
        <f>+B16-N3</f>
        <v>0</v>
      </c>
      <c r="P23" s="317" t="str">
        <f>IF(AND(O23=0,N23="n/a"),"",(IF((OR(N23&lt;=-0.2,N23&gt;=0.2)), "Yes","No")))</f>
        <v/>
      </c>
    </row>
    <row r="24" spans="1:16">
      <c r="B24" s="2"/>
      <c r="C24" s="2"/>
      <c r="E24" s="316"/>
      <c r="F24" s="318"/>
      <c r="M24" s="294" t="s">
        <v>20</v>
      </c>
      <c r="N24" s="22" t="str">
        <f t="shared" ref="N24:N25" si="6">IF(N4&gt;0,((B17-N4)/N4),"n/a")</f>
        <v>n/a</v>
      </c>
      <c r="O24" s="159">
        <f>+B17-N4</f>
        <v>0</v>
      </c>
      <c r="P24" s="317" t="str">
        <f t="shared" ref="P24:P25" si="7">IF(AND(O24=0,N24="n/a"),"",(IF((OR(N24&lt;=-0.2,N24&gt;=0.2)), "Yes","No")))</f>
        <v/>
      </c>
    </row>
    <row r="25" spans="1:16">
      <c r="A25" s="318"/>
      <c r="B25" s="318"/>
      <c r="C25" s="318"/>
      <c r="D25" s="2"/>
      <c r="E25" s="316"/>
      <c r="F25" s="318"/>
      <c r="M25" s="319" t="s">
        <v>22</v>
      </c>
      <c r="N25" s="23" t="str">
        <f t="shared" si="6"/>
        <v>n/a</v>
      </c>
      <c r="O25" s="320">
        <f>+B18-N5</f>
        <v>0</v>
      </c>
      <c r="P25" s="321" t="str">
        <f t="shared" si="7"/>
        <v/>
      </c>
    </row>
    <row r="26" spans="1:16">
      <c r="A26" s="40" t="s">
        <v>48</v>
      </c>
      <c r="B26" s="339"/>
      <c r="C26" s="340"/>
      <c r="D26" s="318"/>
      <c r="E26" s="316"/>
      <c r="F26" s="318"/>
      <c r="G26" s="318"/>
    </row>
    <row r="27" spans="1:16">
      <c r="D27" s="318"/>
      <c r="E27" s="318"/>
      <c r="F27" s="318"/>
      <c r="G27" s="318"/>
      <c r="M27" s="352" t="str">
        <f>IF(B21&lt;&gt;0, "Explain the requested allocation change of " &amp; DOLLAR(B21,0) &amp;" and any shift as required.","Shift(s) explanation")</f>
        <v>Shift(s) explanation</v>
      </c>
      <c r="N27" s="353"/>
      <c r="O27" s="353"/>
      <c r="P27" s="354"/>
    </row>
    <row r="28" spans="1:16">
      <c r="A28" s="40" t="s">
        <v>49</v>
      </c>
      <c r="B28" s="339"/>
      <c r="C28" s="340"/>
      <c r="D28" s="318"/>
      <c r="E28" s="318"/>
      <c r="F28" s="318"/>
      <c r="G28" s="318"/>
      <c r="M28" s="346"/>
      <c r="N28" s="347"/>
      <c r="O28" s="347"/>
      <c r="P28" s="348"/>
    </row>
    <row r="29" spans="1:16">
      <c r="A29" s="318"/>
      <c r="B29" s="318"/>
      <c r="C29" s="318"/>
      <c r="D29" s="318"/>
      <c r="E29" s="318"/>
      <c r="F29" s="318"/>
      <c r="G29" s="318"/>
      <c r="M29" s="346"/>
      <c r="N29" s="347"/>
      <c r="O29" s="347"/>
      <c r="P29" s="348"/>
    </row>
    <row r="30" spans="1:16">
      <c r="A30" s="318"/>
      <c r="B30" s="318"/>
      <c r="C30" s="318"/>
      <c r="D30" s="318"/>
      <c r="E30" s="318"/>
      <c r="F30" s="318"/>
      <c r="G30" s="318"/>
      <c r="M30" s="346"/>
      <c r="N30" s="347"/>
      <c r="O30" s="347"/>
      <c r="P30" s="348"/>
    </row>
    <row r="31" spans="1:16">
      <c r="A31" s="318"/>
      <c r="B31" s="318"/>
      <c r="C31" s="318"/>
      <c r="D31" s="318"/>
      <c r="E31" s="318"/>
      <c r="F31" s="179"/>
      <c r="M31" s="346"/>
      <c r="N31" s="347"/>
      <c r="O31" s="347"/>
      <c r="P31" s="348"/>
    </row>
    <row r="32" spans="1:16">
      <c r="D32" s="318"/>
      <c r="E32" s="318"/>
      <c r="M32" s="346"/>
      <c r="N32" s="347"/>
      <c r="O32" s="347"/>
      <c r="P32" s="348"/>
    </row>
    <row r="33" spans="13:16">
      <c r="M33" s="346"/>
      <c r="N33" s="347"/>
      <c r="O33" s="347"/>
      <c r="P33" s="348"/>
    </row>
    <row r="34" spans="13:16">
      <c r="M34" s="346"/>
      <c r="N34" s="347"/>
      <c r="O34" s="347"/>
      <c r="P34" s="348"/>
    </row>
    <row r="35" spans="13:16">
      <c r="M35" s="346"/>
      <c r="N35" s="347"/>
      <c r="O35" s="347"/>
      <c r="P35" s="348"/>
    </row>
    <row r="36" spans="13:16">
      <c r="M36" s="349"/>
      <c r="N36" s="350"/>
      <c r="O36" s="350"/>
      <c r="P36" s="351"/>
    </row>
  </sheetData>
  <mergeCells count="8">
    <mergeCell ref="B28:C28"/>
    <mergeCell ref="G6:J6"/>
    <mergeCell ref="M1:P1"/>
    <mergeCell ref="B26:C26"/>
    <mergeCell ref="M28:P36"/>
    <mergeCell ref="M27:P27"/>
    <mergeCell ref="M8:P8"/>
    <mergeCell ref="B3:C3"/>
  </mergeCells>
  <conditionalFormatting sqref="B21">
    <cfRule type="cellIs" dxfId="14" priority="1" operator="lessThan">
      <formula>0</formula>
    </cfRule>
    <cfRule type="cellIs" dxfId="13" priority="3" operator="greaterThan">
      <formula>0</formula>
    </cfRule>
  </conditionalFormatting>
  <hyperlinks>
    <hyperlink ref="E1" location="Instructions!A10" display="INSTRUCTIONS" xr:uid="{24A10763-9335-4A2E-9B81-4934E8C7B7FC}"/>
  </hyperlinks>
  <pageMargins left="0.5" right="0.25" top="0.25" bottom="0.25" header="0.3" footer="0.3"/>
  <pageSetup scale="57" orientation="landscape" horizontalDpi="1200" verticalDpi="1200" r:id="rId1"/>
  <ignoredErrors>
    <ignoredError sqref="D10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AF240-1F0D-4123-A0A4-E5DA0B34E936}">
  <sheetPr codeName="Sheet4">
    <pageSetUpPr fitToPage="1"/>
  </sheetPr>
  <dimension ref="A1:AJ87"/>
  <sheetViews>
    <sheetView topLeftCell="B1" workbookViewId="0"/>
  </sheetViews>
  <sheetFormatPr defaultColWidth="9.140625" defaultRowHeight="15"/>
  <cols>
    <col min="1" max="1" width="7.85546875" style="175" hidden="1" customWidth="1"/>
    <col min="2" max="2" width="58" customWidth="1"/>
    <col min="3" max="3" width="15.5703125" style="239" customWidth="1"/>
    <col min="4" max="4" width="14.5703125" style="240" customWidth="1"/>
    <col min="5" max="6" width="10.28515625" style="240" customWidth="1"/>
    <col min="7" max="7" width="9.7109375" style="240" customWidth="1"/>
    <col min="8" max="8" width="10.28515625" style="175" customWidth="1"/>
    <col min="9" max="10" width="13.140625" style="193" customWidth="1"/>
    <col min="11" max="12" width="14.5703125" style="193" customWidth="1"/>
    <col min="13" max="13" width="14.7109375" style="175" customWidth="1"/>
    <col min="14" max="14" width="14.140625" style="175" customWidth="1"/>
    <col min="15" max="15" width="14.5703125" style="175" customWidth="1"/>
    <col min="16" max="16" width="14" style="175" customWidth="1"/>
    <col min="17" max="17" width="8.28515625" style="175" customWidth="1"/>
    <col min="18" max="19" width="7.85546875" style="97" hidden="1" customWidth="1"/>
    <col min="20" max="20" width="2.7109375" style="241" customWidth="1"/>
    <col min="21" max="21" width="13.28515625" customWidth="1"/>
    <col min="22" max="22" width="13" customWidth="1"/>
    <col min="23" max="23" width="13.5703125" customWidth="1"/>
    <col min="24" max="24" width="13.28515625" customWidth="1"/>
    <col min="25" max="25" width="13" customWidth="1"/>
    <col min="26" max="26" width="13.5703125" customWidth="1"/>
    <col min="27" max="27" width="14.28515625" customWidth="1"/>
    <col min="28" max="30" width="11.85546875" customWidth="1"/>
    <col min="31" max="31" width="13.5703125" customWidth="1"/>
    <col min="32" max="32" width="14.42578125" customWidth="1"/>
    <col min="33" max="33" width="2.7109375" style="241" customWidth="1"/>
    <col min="34" max="34" width="15.42578125" bestFit="1" customWidth="1"/>
    <col min="35" max="35" width="2.7109375" style="241" customWidth="1"/>
    <col min="36" max="36" width="9.140625" style="175"/>
  </cols>
  <sheetData>
    <row r="1" spans="1:36">
      <c r="A1" s="189"/>
      <c r="B1" s="151" t="str">
        <f>"Medicaid Eligible Services: " &amp; 'Total Agency'!B1</f>
        <v>Medicaid Eligible Services: TEMPLATE</v>
      </c>
      <c r="C1" s="381" t="s">
        <v>433</v>
      </c>
      <c r="D1" s="381"/>
      <c r="E1" s="236"/>
      <c r="F1" s="236"/>
      <c r="G1" s="236"/>
      <c r="H1" s="189"/>
      <c r="I1" s="237"/>
      <c r="J1" s="237"/>
      <c r="K1" s="237"/>
      <c r="L1" s="237"/>
      <c r="M1" s="189"/>
      <c r="N1" s="189"/>
      <c r="O1" s="189"/>
      <c r="P1" s="189"/>
      <c r="Q1" s="189"/>
      <c r="R1" s="77"/>
      <c r="S1" s="77"/>
      <c r="T1" s="238"/>
      <c r="AG1" s="238"/>
      <c r="AI1" s="238"/>
    </row>
    <row r="2" spans="1:36" ht="14.45" customHeight="1">
      <c r="B2" t="str">
        <f>+'Total Agency'!B2</f>
        <v>FY2026</v>
      </c>
      <c r="J2" s="362" t="s">
        <v>297</v>
      </c>
      <c r="K2" s="362"/>
      <c r="L2" s="362"/>
      <c r="M2" s="362"/>
      <c r="N2" s="362"/>
      <c r="O2" s="362"/>
      <c r="R2" s="78"/>
      <c r="S2" s="78"/>
      <c r="U2" s="175"/>
      <c r="V2" s="355" t="s">
        <v>25</v>
      </c>
      <c r="W2" s="355"/>
      <c r="X2" s="355"/>
      <c r="Y2" s="355"/>
      <c r="Z2" s="355"/>
    </row>
    <row r="3" spans="1:36">
      <c r="A3" s="28"/>
      <c r="C3" s="224" t="s">
        <v>50</v>
      </c>
      <c r="D3" s="43" t="s">
        <v>51</v>
      </c>
      <c r="E3" s="43" t="s">
        <v>52</v>
      </c>
      <c r="F3" s="175"/>
      <c r="G3" s="363" t="s">
        <v>244</v>
      </c>
      <c r="H3" s="363"/>
      <c r="I3" s="363"/>
      <c r="J3" s="363" t="s">
        <v>245</v>
      </c>
      <c r="K3" s="363"/>
      <c r="L3" s="363"/>
      <c r="M3" s="363" t="s">
        <v>246</v>
      </c>
      <c r="N3" s="363"/>
      <c r="O3" s="363" t="s">
        <v>341</v>
      </c>
      <c r="P3" s="363"/>
      <c r="Q3" s="152" t="s">
        <v>34</v>
      </c>
      <c r="R3" s="78"/>
      <c r="S3" s="78"/>
      <c r="U3" s="44"/>
      <c r="V3" s="224" t="s">
        <v>317</v>
      </c>
      <c r="W3" s="224" t="s">
        <v>318</v>
      </c>
      <c r="X3" s="224" t="s">
        <v>319</v>
      </c>
      <c r="Y3" s="224" t="s">
        <v>301</v>
      </c>
      <c r="Z3" s="224" t="s">
        <v>111</v>
      </c>
    </row>
    <row r="4" spans="1:36">
      <c r="A4" s="28"/>
      <c r="B4" s="40" t="s">
        <v>53</v>
      </c>
      <c r="C4" s="45">
        <f>P45</f>
        <v>0</v>
      </c>
      <c r="D4" s="10">
        <f>I45</f>
        <v>0</v>
      </c>
      <c r="E4" s="10">
        <f>J45</f>
        <v>0</v>
      </c>
      <c r="F4" s="28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187">
        <f>SUM(G4:P4)</f>
        <v>0</v>
      </c>
      <c r="R4" s="79" t="s">
        <v>300</v>
      </c>
      <c r="S4" s="78"/>
      <c r="U4" s="40" t="s">
        <v>53</v>
      </c>
      <c r="V4" s="45">
        <f>+U45+V45+W45</f>
        <v>0</v>
      </c>
      <c r="W4" s="242">
        <f>+X45+Y45+Z45</f>
        <v>0</v>
      </c>
      <c r="X4" s="242">
        <f>+V4+W4</f>
        <v>0</v>
      </c>
      <c r="Y4" s="45">
        <f>+AA45+AB45+AC45+AD45+AE45</f>
        <v>0</v>
      </c>
      <c r="Z4" s="242">
        <f>SUM(X4:Y4)</f>
        <v>0</v>
      </c>
    </row>
    <row r="5" spans="1:36">
      <c r="A5" s="28"/>
      <c r="B5" s="40"/>
      <c r="C5" s="44"/>
      <c r="D5" s="28"/>
      <c r="E5" s="28"/>
      <c r="F5" s="28"/>
      <c r="G5" s="365">
        <f>$C$4*G4</f>
        <v>0</v>
      </c>
      <c r="H5" s="365"/>
      <c r="I5" s="365"/>
      <c r="J5" s="365">
        <f>$C$4*J4</f>
        <v>0</v>
      </c>
      <c r="K5" s="365"/>
      <c r="L5" s="365"/>
      <c r="M5" s="365">
        <f t="shared" ref="M5" si="0">$C$4*M4</f>
        <v>0</v>
      </c>
      <c r="N5" s="365"/>
      <c r="O5" s="365">
        <f>$C$4*O4</f>
        <v>0</v>
      </c>
      <c r="P5" s="365"/>
      <c r="Q5" s="188" t="str">
        <f>IF(Q4&lt;&gt;100%,"ERROR","")</f>
        <v>ERROR</v>
      </c>
      <c r="R5" s="78"/>
      <c r="S5" s="78"/>
      <c r="U5" s="44"/>
      <c r="V5" s="28"/>
      <c r="W5" s="28"/>
      <c r="X5" s="44"/>
      <c r="Y5" s="28"/>
      <c r="Z5" s="28"/>
    </row>
    <row r="6" spans="1:36" ht="15.75" thickBot="1">
      <c r="R6" s="78"/>
      <c r="S6" s="78"/>
    </row>
    <row r="7" spans="1:36" ht="20.25" thickTop="1" thickBot="1">
      <c r="A7"/>
      <c r="E7" s="371" t="s">
        <v>241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  <c r="R7" s="151"/>
      <c r="S7" s="151"/>
      <c r="T7" s="243"/>
      <c r="U7" s="371" t="s">
        <v>54</v>
      </c>
      <c r="V7" s="372"/>
      <c r="W7" s="372"/>
      <c r="X7" s="372"/>
      <c r="Y7" s="372"/>
      <c r="Z7" s="372"/>
      <c r="AA7" s="372"/>
      <c r="AB7" s="372"/>
      <c r="AC7" s="372"/>
      <c r="AD7" s="372"/>
      <c r="AE7" s="372"/>
      <c r="AF7" s="373"/>
      <c r="AG7" s="244"/>
      <c r="AI7" s="244"/>
    </row>
    <row r="8" spans="1:36" ht="15" customHeight="1" thickTop="1">
      <c r="A8" s="341" t="s">
        <v>56</v>
      </c>
      <c r="B8" s="356" t="s">
        <v>55</v>
      </c>
      <c r="C8" s="358" t="s">
        <v>257</v>
      </c>
      <c r="D8" s="360" t="s">
        <v>258</v>
      </c>
      <c r="E8" s="368" t="s">
        <v>235</v>
      </c>
      <c r="F8" s="369"/>
      <c r="G8" s="369"/>
      <c r="H8" s="370"/>
      <c r="I8" s="368" t="s">
        <v>140</v>
      </c>
      <c r="J8" s="369"/>
      <c r="K8" s="368" t="s">
        <v>237</v>
      </c>
      <c r="L8" s="370"/>
      <c r="M8" s="362" t="s">
        <v>238</v>
      </c>
      <c r="N8" s="376" t="s">
        <v>143</v>
      </c>
      <c r="O8" s="376" t="s">
        <v>239</v>
      </c>
      <c r="P8" s="376" t="s">
        <v>240</v>
      </c>
      <c r="Q8" s="376" t="s">
        <v>145</v>
      </c>
      <c r="R8" s="378" t="s">
        <v>296</v>
      </c>
      <c r="S8" s="379"/>
      <c r="T8" s="245"/>
      <c r="U8" s="374" t="s">
        <v>317</v>
      </c>
      <c r="V8" s="355"/>
      <c r="W8" s="375"/>
      <c r="X8" s="355" t="s">
        <v>318</v>
      </c>
      <c r="Y8" s="355"/>
      <c r="Z8" s="367"/>
      <c r="AA8" s="366" t="s">
        <v>301</v>
      </c>
      <c r="AB8" s="355"/>
      <c r="AC8" s="355"/>
      <c r="AD8" s="355"/>
      <c r="AE8" s="367"/>
      <c r="AF8" s="246"/>
      <c r="AG8" s="245"/>
      <c r="AH8" s="247"/>
      <c r="AI8" s="245"/>
    </row>
    <row r="9" spans="1:36" ht="39" customHeight="1" thickBot="1">
      <c r="A9" s="341"/>
      <c r="B9" s="357"/>
      <c r="C9" s="359"/>
      <c r="D9" s="361"/>
      <c r="E9" s="248" t="s">
        <v>313</v>
      </c>
      <c r="F9" s="249" t="s">
        <v>315</v>
      </c>
      <c r="G9" s="250" t="s">
        <v>314</v>
      </c>
      <c r="H9" s="251" t="s">
        <v>316</v>
      </c>
      <c r="I9" s="202" t="s">
        <v>367</v>
      </c>
      <c r="J9" s="203" t="s">
        <v>236</v>
      </c>
      <c r="K9" s="202" t="s">
        <v>367</v>
      </c>
      <c r="L9" s="203" t="s">
        <v>236</v>
      </c>
      <c r="M9" s="380"/>
      <c r="N9" s="377"/>
      <c r="O9" s="377"/>
      <c r="P9" s="377"/>
      <c r="Q9" s="377"/>
      <c r="R9" s="80" t="s">
        <v>242</v>
      </c>
      <c r="S9" s="81" t="s">
        <v>243</v>
      </c>
      <c r="T9" s="245"/>
      <c r="U9" s="252" t="s">
        <v>312</v>
      </c>
      <c r="V9" s="253" t="s">
        <v>334</v>
      </c>
      <c r="W9" s="254" t="s">
        <v>30</v>
      </c>
      <c r="X9" s="255" t="s">
        <v>312</v>
      </c>
      <c r="Y9" s="253" t="s">
        <v>334</v>
      </c>
      <c r="Z9" s="256" t="s">
        <v>30</v>
      </c>
      <c r="AA9" s="257" t="s">
        <v>234</v>
      </c>
      <c r="AB9" s="224" t="s">
        <v>57</v>
      </c>
      <c r="AC9" s="129" t="s">
        <v>299</v>
      </c>
      <c r="AD9" s="129" t="s">
        <v>58</v>
      </c>
      <c r="AE9" s="258" t="s">
        <v>341</v>
      </c>
      <c r="AF9" s="170" t="s">
        <v>59</v>
      </c>
      <c r="AG9" s="245"/>
      <c r="AH9" s="224" t="s">
        <v>60</v>
      </c>
      <c r="AI9" s="245"/>
      <c r="AJ9" s="193" t="s">
        <v>302</v>
      </c>
    </row>
    <row r="10" spans="1:36" ht="30.75" thickTop="1">
      <c r="A10" s="259" t="s">
        <v>61</v>
      </c>
      <c r="B10" s="260" t="s">
        <v>267</v>
      </c>
      <c r="C10" s="261" t="s">
        <v>250</v>
      </c>
      <c r="D10" s="262"/>
      <c r="E10" s="106"/>
      <c r="F10" s="107"/>
      <c r="G10" s="108"/>
      <c r="H10" s="109"/>
      <c r="I10" s="110"/>
      <c r="J10" s="111"/>
      <c r="K10" s="112"/>
      <c r="L10" s="113"/>
      <c r="M10" s="114"/>
      <c r="N10" s="82">
        <f>+K10+L10+M10</f>
        <v>0</v>
      </c>
      <c r="O10" s="263">
        <f>IF(N10&gt;0,IF($O$50=$C$50,C51,IF($O$50=$D$50,D51,IF($O$50=$E$50,E51,IF($O$50=$F$50,F51,0)))),0)</f>
        <v>0</v>
      </c>
      <c r="P10" s="82">
        <f>+N10+O10</f>
        <v>0</v>
      </c>
      <c r="Q10" s="83">
        <f>IF(H10="",0,P10/(H10+G10+F10+E10))</f>
        <v>0</v>
      </c>
      <c r="R10" s="84">
        <v>0.4</v>
      </c>
      <c r="S10" s="85">
        <v>0.6</v>
      </c>
      <c r="T10" s="264"/>
      <c r="U10" s="130"/>
      <c r="V10" s="133"/>
      <c r="W10" s="134"/>
      <c r="X10" s="135"/>
      <c r="Y10" s="133"/>
      <c r="Z10" s="136"/>
      <c r="AA10" s="137"/>
      <c r="AB10" s="130"/>
      <c r="AC10" s="130"/>
      <c r="AD10" s="131"/>
      <c r="AE10" s="132"/>
      <c r="AF10" s="49">
        <f>SUM(U10:AE10)</f>
        <v>0</v>
      </c>
      <c r="AG10" s="264"/>
      <c r="AH10" s="45">
        <f>+AF10-P10</f>
        <v>0</v>
      </c>
      <c r="AI10" s="264"/>
      <c r="AJ10" s="175" t="str">
        <f>IF(H10="","",ROUND(((X10+U10)/AF10)*(H10+G10+F10+E10),0))</f>
        <v/>
      </c>
    </row>
    <row r="11" spans="1:36" ht="30">
      <c r="A11" s="259" t="s">
        <v>61</v>
      </c>
      <c r="B11" s="265" t="s">
        <v>269</v>
      </c>
      <c r="C11" s="266" t="s">
        <v>255</v>
      </c>
      <c r="D11" s="267"/>
      <c r="E11" s="115"/>
      <c r="F11" s="116"/>
      <c r="G11" s="117"/>
      <c r="H11" s="118"/>
      <c r="I11" s="119"/>
      <c r="J11" s="120"/>
      <c r="K11" s="121"/>
      <c r="L11" s="122"/>
      <c r="M11" s="123"/>
      <c r="N11" s="86">
        <f t="shared" ref="N11:N44" si="1">+K11+L11+M11</f>
        <v>0</v>
      </c>
      <c r="O11" s="263">
        <f>IF(N11&gt;0,IF($O$50=$C$50,C52,IF($O$50=$D$50,D52,IF($O$50=$E$50,E52,IF($O$50=$F$50,F52,0)))),0)</f>
        <v>0</v>
      </c>
      <c r="P11" s="86">
        <f t="shared" ref="P11:P44" si="2">+N11+O11</f>
        <v>0</v>
      </c>
      <c r="Q11" s="83">
        <f t="shared" ref="Q11:Q44" si="3">IF(H11="",0,P11/(H11+G11+F11+E11))</f>
        <v>0</v>
      </c>
      <c r="R11" s="87"/>
      <c r="S11" s="88"/>
      <c r="T11" s="264"/>
      <c r="U11" s="130"/>
      <c r="V11" s="133"/>
      <c r="W11" s="134"/>
      <c r="X11" s="135"/>
      <c r="Y11" s="133"/>
      <c r="Z11" s="136"/>
      <c r="AA11" s="137"/>
      <c r="AB11" s="130"/>
      <c r="AC11" s="130"/>
      <c r="AD11" s="131"/>
      <c r="AE11" s="132"/>
      <c r="AF11" s="49">
        <f t="shared" ref="AF11:AF44" si="4">SUM(U11:AE11)</f>
        <v>0</v>
      </c>
      <c r="AG11" s="264"/>
      <c r="AH11" s="45">
        <f t="shared" ref="AH11:AH44" si="5">+AF11-P11</f>
        <v>0</v>
      </c>
      <c r="AI11" s="264"/>
      <c r="AJ11" s="175" t="str">
        <f t="shared" ref="AJ11:AJ44" si="6">IF(H11="","",ROUND((X11/AF11)*H11,0))</f>
        <v/>
      </c>
    </row>
    <row r="12" spans="1:36">
      <c r="A12" s="259" t="s">
        <v>61</v>
      </c>
      <c r="B12" s="265" t="s">
        <v>270</v>
      </c>
      <c r="C12" s="266" t="s">
        <v>256</v>
      </c>
      <c r="D12" s="267" t="s">
        <v>259</v>
      </c>
      <c r="E12" s="115"/>
      <c r="F12" s="116"/>
      <c r="G12" s="117"/>
      <c r="H12" s="118"/>
      <c r="I12" s="119"/>
      <c r="J12" s="120"/>
      <c r="K12" s="121"/>
      <c r="L12" s="122"/>
      <c r="M12" s="123"/>
      <c r="N12" s="86">
        <f t="shared" si="1"/>
        <v>0</v>
      </c>
      <c r="O12" s="263">
        <f>IF(N12&gt;0,IF($O$50=$C$50,C53,IF($O$50=$D$50,D53,IF($O$50=$E$50,E53,IF($O$50=$F$50,F53,0)))),0)</f>
        <v>0</v>
      </c>
      <c r="P12" s="86">
        <f t="shared" si="2"/>
        <v>0</v>
      </c>
      <c r="Q12" s="83">
        <f t="shared" si="3"/>
        <v>0</v>
      </c>
      <c r="R12" s="87"/>
      <c r="S12" s="88"/>
      <c r="T12" s="264"/>
      <c r="U12" s="130"/>
      <c r="V12" s="133"/>
      <c r="W12" s="134"/>
      <c r="X12" s="135"/>
      <c r="Y12" s="133"/>
      <c r="Z12" s="136"/>
      <c r="AA12" s="137"/>
      <c r="AB12" s="130"/>
      <c r="AC12" s="130"/>
      <c r="AD12" s="131"/>
      <c r="AE12" s="132"/>
      <c r="AF12" s="49">
        <f t="shared" si="4"/>
        <v>0</v>
      </c>
      <c r="AG12" s="264"/>
      <c r="AH12" s="45">
        <f t="shared" si="5"/>
        <v>0</v>
      </c>
      <c r="AI12" s="264"/>
      <c r="AJ12" s="175" t="str">
        <f t="shared" si="6"/>
        <v/>
      </c>
    </row>
    <row r="13" spans="1:36">
      <c r="A13" s="259" t="s">
        <v>61</v>
      </c>
      <c r="B13" s="265" t="s">
        <v>368</v>
      </c>
      <c r="C13" s="266" t="s">
        <v>369</v>
      </c>
      <c r="D13" s="267" t="s">
        <v>370</v>
      </c>
      <c r="E13" s="115"/>
      <c r="F13" s="116"/>
      <c r="G13" s="117"/>
      <c r="H13" s="118"/>
      <c r="I13" s="119"/>
      <c r="J13" s="120"/>
      <c r="K13" s="121"/>
      <c r="L13" s="122"/>
      <c r="M13" s="123"/>
      <c r="N13" s="86">
        <f t="shared" ref="N13" si="7">+K13+L13+M13</f>
        <v>0</v>
      </c>
      <c r="O13" s="263">
        <f>IF(N13&gt;0,IF($O$50=$C$50,C54,IF($O$50=$D$50,D54,IF($O$50=$E$50,E54,IF($O$50=$F$50,F54,0)))),0)</f>
        <v>0</v>
      </c>
      <c r="P13" s="86">
        <f t="shared" ref="P13" si="8">+N13+O13</f>
        <v>0</v>
      </c>
      <c r="Q13" s="83">
        <f t="shared" ref="Q13" si="9">IF(H13="",0,P13/(H13+G13+F13+E13))</f>
        <v>0</v>
      </c>
      <c r="R13" s="87"/>
      <c r="S13" s="88"/>
      <c r="T13" s="264"/>
      <c r="U13" s="130"/>
      <c r="V13" s="133"/>
      <c r="W13" s="134"/>
      <c r="X13" s="135"/>
      <c r="Y13" s="133"/>
      <c r="Z13" s="136"/>
      <c r="AA13" s="137"/>
      <c r="AB13" s="130"/>
      <c r="AC13" s="130"/>
      <c r="AD13" s="131"/>
      <c r="AE13" s="132"/>
      <c r="AF13" s="49">
        <f t="shared" ref="AF13" si="10">SUM(U13:AE13)</f>
        <v>0</v>
      </c>
      <c r="AG13" s="264"/>
      <c r="AH13" s="45">
        <f t="shared" ref="AH13" si="11">+AF13-P13</f>
        <v>0</v>
      </c>
      <c r="AI13" s="264"/>
      <c r="AJ13" s="175" t="str">
        <f t="shared" ref="AJ13" si="12">IF(H13="","",ROUND((X13/AF13)*H13,0))</f>
        <v/>
      </c>
    </row>
    <row r="14" spans="1:36">
      <c r="A14" s="268" t="s">
        <v>61</v>
      </c>
      <c r="B14" s="269" t="s">
        <v>63</v>
      </c>
      <c r="C14" s="270" t="s">
        <v>249</v>
      </c>
      <c r="D14" s="271"/>
      <c r="E14" s="115"/>
      <c r="F14" s="116"/>
      <c r="G14" s="117"/>
      <c r="H14" s="118"/>
      <c r="I14" s="124"/>
      <c r="J14" s="125"/>
      <c r="K14" s="126"/>
      <c r="L14" s="127"/>
      <c r="M14" s="128"/>
      <c r="N14" s="86">
        <f t="shared" si="1"/>
        <v>0</v>
      </c>
      <c r="O14" s="263">
        <f t="shared" ref="O14:O33" si="13">IF(N14&gt;0,IF($O$50=$C$50,C54,IF($O$50=$D$50,D54,IF($O$50=$E$50,E54,IF($O$50=$F$50,F54,0)))),0)</f>
        <v>0</v>
      </c>
      <c r="P14" s="86">
        <f>+N14+O14</f>
        <v>0</v>
      </c>
      <c r="Q14" s="83">
        <f t="shared" si="3"/>
        <v>0</v>
      </c>
      <c r="R14" s="89"/>
      <c r="S14" s="90">
        <v>1</v>
      </c>
      <c r="T14" s="272"/>
      <c r="U14" s="130"/>
      <c r="V14" s="130"/>
      <c r="W14" s="138"/>
      <c r="X14" s="135"/>
      <c r="Y14" s="130"/>
      <c r="Z14" s="132"/>
      <c r="AA14" s="137"/>
      <c r="AB14" s="130"/>
      <c r="AC14" s="130"/>
      <c r="AD14" s="131"/>
      <c r="AE14" s="132"/>
      <c r="AF14" s="49">
        <f t="shared" si="4"/>
        <v>0</v>
      </c>
      <c r="AG14" s="272"/>
      <c r="AH14" s="45">
        <f t="shared" si="5"/>
        <v>0</v>
      </c>
      <c r="AI14" s="272"/>
      <c r="AJ14" s="175" t="str">
        <f t="shared" si="6"/>
        <v/>
      </c>
    </row>
    <row r="15" spans="1:36" ht="30">
      <c r="A15" s="273" t="s">
        <v>247</v>
      </c>
      <c r="B15" s="265" t="s">
        <v>268</v>
      </c>
      <c r="C15" s="266"/>
      <c r="D15" s="267"/>
      <c r="E15" s="115"/>
      <c r="F15" s="116"/>
      <c r="G15" s="117"/>
      <c r="H15" s="118"/>
      <c r="I15" s="119"/>
      <c r="J15" s="120"/>
      <c r="K15" s="121"/>
      <c r="L15" s="122"/>
      <c r="M15" s="123"/>
      <c r="N15" s="86">
        <f t="shared" si="1"/>
        <v>0</v>
      </c>
      <c r="O15" s="263">
        <f t="shared" si="13"/>
        <v>0</v>
      </c>
      <c r="P15" s="86">
        <f>+N15+O15</f>
        <v>0</v>
      </c>
      <c r="Q15" s="83">
        <f t="shared" si="3"/>
        <v>0</v>
      </c>
      <c r="R15" s="87"/>
      <c r="S15" s="88"/>
      <c r="T15" s="264"/>
      <c r="U15" s="130"/>
      <c r="V15" s="133"/>
      <c r="W15" s="134"/>
      <c r="X15" s="135"/>
      <c r="Y15" s="133"/>
      <c r="Z15" s="136"/>
      <c r="AA15" s="137"/>
      <c r="AB15" s="130"/>
      <c r="AC15" s="130"/>
      <c r="AD15" s="131"/>
      <c r="AE15" s="132"/>
      <c r="AF15" s="49">
        <f t="shared" si="4"/>
        <v>0</v>
      </c>
      <c r="AG15" s="264"/>
      <c r="AH15" s="45">
        <f t="shared" si="5"/>
        <v>0</v>
      </c>
      <c r="AI15" s="264"/>
      <c r="AJ15" s="175" t="str">
        <f t="shared" si="6"/>
        <v/>
      </c>
    </row>
    <row r="16" spans="1:36">
      <c r="A16" s="273">
        <v>34</v>
      </c>
      <c r="B16" s="265" t="s">
        <v>292</v>
      </c>
      <c r="C16" s="266" t="s">
        <v>293</v>
      </c>
      <c r="D16" s="267"/>
      <c r="E16" s="115"/>
      <c r="F16" s="116"/>
      <c r="G16" s="117"/>
      <c r="H16" s="118"/>
      <c r="I16" s="119"/>
      <c r="J16" s="120"/>
      <c r="K16" s="121"/>
      <c r="L16" s="122"/>
      <c r="M16" s="123"/>
      <c r="N16" s="86">
        <f t="shared" si="1"/>
        <v>0</v>
      </c>
      <c r="O16" s="263">
        <f t="shared" si="13"/>
        <v>0</v>
      </c>
      <c r="P16" s="86">
        <f t="shared" si="2"/>
        <v>0</v>
      </c>
      <c r="Q16" s="83">
        <f t="shared" si="3"/>
        <v>0</v>
      </c>
      <c r="R16" s="87"/>
      <c r="S16" s="88"/>
      <c r="T16" s="264"/>
      <c r="U16" s="130"/>
      <c r="V16" s="130"/>
      <c r="W16" s="138"/>
      <c r="X16" s="135"/>
      <c r="Y16" s="130"/>
      <c r="Z16" s="132"/>
      <c r="AA16" s="137"/>
      <c r="AB16" s="130"/>
      <c r="AC16" s="130"/>
      <c r="AD16" s="131"/>
      <c r="AE16" s="132"/>
      <c r="AF16" s="49">
        <f t="shared" si="4"/>
        <v>0</v>
      </c>
      <c r="AG16" s="264"/>
      <c r="AH16" s="45">
        <f t="shared" si="5"/>
        <v>0</v>
      </c>
      <c r="AI16" s="264"/>
      <c r="AJ16" s="175" t="str">
        <f t="shared" si="6"/>
        <v/>
      </c>
    </row>
    <row r="17" spans="1:36">
      <c r="A17" s="273">
        <v>34</v>
      </c>
      <c r="B17" s="265" t="s">
        <v>271</v>
      </c>
      <c r="C17" s="266" t="s">
        <v>251</v>
      </c>
      <c r="D17" s="267"/>
      <c r="E17" s="115"/>
      <c r="F17" s="116"/>
      <c r="G17" s="117"/>
      <c r="H17" s="118"/>
      <c r="I17" s="119"/>
      <c r="J17" s="120"/>
      <c r="K17" s="121"/>
      <c r="L17" s="122"/>
      <c r="M17" s="123"/>
      <c r="N17" s="86">
        <f t="shared" si="1"/>
        <v>0</v>
      </c>
      <c r="O17" s="263">
        <f t="shared" si="13"/>
        <v>0</v>
      </c>
      <c r="P17" s="86">
        <f t="shared" si="2"/>
        <v>0</v>
      </c>
      <c r="Q17" s="83">
        <f t="shared" si="3"/>
        <v>0</v>
      </c>
      <c r="R17" s="87"/>
      <c r="S17" s="88"/>
      <c r="T17" s="264"/>
      <c r="U17" s="130"/>
      <c r="V17" s="130"/>
      <c r="W17" s="138"/>
      <c r="X17" s="135"/>
      <c r="Y17" s="130"/>
      <c r="Z17" s="132"/>
      <c r="AA17" s="137"/>
      <c r="AB17" s="130"/>
      <c r="AC17" s="130"/>
      <c r="AD17" s="131"/>
      <c r="AE17" s="132"/>
      <c r="AF17" s="49">
        <f t="shared" si="4"/>
        <v>0</v>
      </c>
      <c r="AG17" s="264"/>
      <c r="AH17" s="45">
        <f t="shared" si="5"/>
        <v>0</v>
      </c>
      <c r="AI17" s="264"/>
      <c r="AJ17" s="175" t="str">
        <f t="shared" si="6"/>
        <v/>
      </c>
    </row>
    <row r="18" spans="1:36" ht="30">
      <c r="A18" s="268">
        <v>34</v>
      </c>
      <c r="B18" s="265" t="s">
        <v>272</v>
      </c>
      <c r="C18" s="266" t="s">
        <v>253</v>
      </c>
      <c r="D18" s="267"/>
      <c r="E18" s="115"/>
      <c r="F18" s="116"/>
      <c r="G18" s="117"/>
      <c r="H18" s="118"/>
      <c r="I18" s="124"/>
      <c r="J18" s="125"/>
      <c r="K18" s="126"/>
      <c r="L18" s="127"/>
      <c r="M18" s="128"/>
      <c r="N18" s="86">
        <f t="shared" si="1"/>
        <v>0</v>
      </c>
      <c r="O18" s="263">
        <f t="shared" si="13"/>
        <v>0</v>
      </c>
      <c r="P18" s="86">
        <f t="shared" si="2"/>
        <v>0</v>
      </c>
      <c r="Q18" s="83">
        <f t="shared" si="3"/>
        <v>0</v>
      </c>
      <c r="R18" s="89">
        <v>1</v>
      </c>
      <c r="S18" s="90"/>
      <c r="T18" s="272"/>
      <c r="U18" s="130"/>
      <c r="V18" s="130"/>
      <c r="W18" s="138"/>
      <c r="X18" s="135"/>
      <c r="Y18" s="130"/>
      <c r="Z18" s="132"/>
      <c r="AA18" s="137"/>
      <c r="AB18" s="130"/>
      <c r="AC18" s="130"/>
      <c r="AD18" s="131"/>
      <c r="AE18" s="132"/>
      <c r="AF18" s="49">
        <f t="shared" si="4"/>
        <v>0</v>
      </c>
      <c r="AG18" s="272"/>
      <c r="AH18" s="45">
        <f t="shared" si="5"/>
        <v>0</v>
      </c>
      <c r="AI18" s="272"/>
      <c r="AJ18" s="175" t="str">
        <f t="shared" si="6"/>
        <v/>
      </c>
    </row>
    <row r="19" spans="1:36">
      <c r="A19" s="268">
        <v>34</v>
      </c>
      <c r="B19" s="265" t="s">
        <v>273</v>
      </c>
      <c r="C19" s="266" t="s">
        <v>252</v>
      </c>
      <c r="D19" s="267"/>
      <c r="E19" s="115"/>
      <c r="F19" s="116"/>
      <c r="G19" s="117"/>
      <c r="H19" s="118"/>
      <c r="I19" s="124"/>
      <c r="J19" s="125"/>
      <c r="K19" s="126"/>
      <c r="L19" s="127"/>
      <c r="M19" s="128"/>
      <c r="N19" s="86">
        <f t="shared" si="1"/>
        <v>0</v>
      </c>
      <c r="O19" s="263">
        <f t="shared" si="13"/>
        <v>0</v>
      </c>
      <c r="P19" s="86">
        <f t="shared" si="2"/>
        <v>0</v>
      </c>
      <c r="Q19" s="83">
        <f t="shared" si="3"/>
        <v>0</v>
      </c>
      <c r="R19" s="91"/>
      <c r="S19" s="92"/>
      <c r="T19" s="272"/>
      <c r="U19" s="130"/>
      <c r="V19" s="130"/>
      <c r="W19" s="138"/>
      <c r="X19" s="135"/>
      <c r="Y19" s="130"/>
      <c r="Z19" s="132"/>
      <c r="AA19" s="137"/>
      <c r="AB19" s="130"/>
      <c r="AC19" s="130"/>
      <c r="AD19" s="131"/>
      <c r="AE19" s="132"/>
      <c r="AF19" s="49">
        <f t="shared" si="4"/>
        <v>0</v>
      </c>
      <c r="AG19" s="272"/>
      <c r="AH19" s="45">
        <f t="shared" si="5"/>
        <v>0</v>
      </c>
      <c r="AI19" s="272"/>
      <c r="AJ19" s="175" t="str">
        <f t="shared" si="6"/>
        <v/>
      </c>
    </row>
    <row r="20" spans="1:36" ht="30">
      <c r="A20" s="273">
        <v>34</v>
      </c>
      <c r="B20" s="265" t="s">
        <v>291</v>
      </c>
      <c r="C20" s="266" t="s">
        <v>277</v>
      </c>
      <c r="D20" s="267"/>
      <c r="E20" s="115"/>
      <c r="F20" s="116"/>
      <c r="G20" s="117"/>
      <c r="H20" s="118"/>
      <c r="I20" s="119"/>
      <c r="J20" s="120"/>
      <c r="K20" s="121"/>
      <c r="L20" s="122"/>
      <c r="M20" s="123"/>
      <c r="N20" s="86">
        <f t="shared" si="1"/>
        <v>0</v>
      </c>
      <c r="O20" s="263">
        <f t="shared" si="13"/>
        <v>0</v>
      </c>
      <c r="P20" s="86">
        <f t="shared" ref="P20:P25" si="14">+N20+O20</f>
        <v>0</v>
      </c>
      <c r="Q20" s="83">
        <f t="shared" si="3"/>
        <v>0</v>
      </c>
      <c r="R20" s="87"/>
      <c r="S20" s="88"/>
      <c r="T20" s="264"/>
      <c r="U20" s="130"/>
      <c r="V20" s="130"/>
      <c r="W20" s="138"/>
      <c r="X20" s="135"/>
      <c r="Y20" s="130"/>
      <c r="Z20" s="132"/>
      <c r="AA20" s="137"/>
      <c r="AB20" s="130"/>
      <c r="AC20" s="130"/>
      <c r="AD20" s="131"/>
      <c r="AE20" s="132"/>
      <c r="AF20" s="49">
        <f t="shared" si="4"/>
        <v>0</v>
      </c>
      <c r="AG20" s="264"/>
      <c r="AH20" s="45">
        <f t="shared" si="5"/>
        <v>0</v>
      </c>
      <c r="AI20" s="264"/>
      <c r="AJ20" s="175" t="str">
        <f t="shared" si="6"/>
        <v/>
      </c>
    </row>
    <row r="21" spans="1:36" ht="30">
      <c r="A21" s="273">
        <v>35</v>
      </c>
      <c r="B21" s="265" t="s">
        <v>274</v>
      </c>
      <c r="C21" s="266" t="s">
        <v>294</v>
      </c>
      <c r="D21" s="267"/>
      <c r="E21" s="115"/>
      <c r="F21" s="116"/>
      <c r="G21" s="117"/>
      <c r="H21" s="118"/>
      <c r="I21" s="119"/>
      <c r="J21" s="120"/>
      <c r="K21" s="121"/>
      <c r="L21" s="122"/>
      <c r="M21" s="123"/>
      <c r="N21" s="86">
        <f t="shared" si="1"/>
        <v>0</v>
      </c>
      <c r="O21" s="263">
        <f t="shared" si="13"/>
        <v>0</v>
      </c>
      <c r="P21" s="86">
        <f t="shared" si="14"/>
        <v>0</v>
      </c>
      <c r="Q21" s="83">
        <f t="shared" si="3"/>
        <v>0</v>
      </c>
      <c r="R21" s="87"/>
      <c r="S21" s="88"/>
      <c r="T21" s="264"/>
      <c r="U21" s="130"/>
      <c r="V21" s="130"/>
      <c r="W21" s="138"/>
      <c r="X21" s="135"/>
      <c r="Y21" s="130"/>
      <c r="Z21" s="132"/>
      <c r="AA21" s="137"/>
      <c r="AB21" s="130"/>
      <c r="AC21" s="130"/>
      <c r="AD21" s="131"/>
      <c r="AE21" s="132"/>
      <c r="AF21" s="49">
        <f t="shared" si="4"/>
        <v>0</v>
      </c>
      <c r="AG21" s="264"/>
      <c r="AH21" s="45">
        <f t="shared" si="5"/>
        <v>0</v>
      </c>
      <c r="AI21" s="264"/>
      <c r="AJ21" s="175" t="str">
        <f t="shared" si="6"/>
        <v/>
      </c>
    </row>
    <row r="22" spans="1:36">
      <c r="A22" s="273">
        <v>35</v>
      </c>
      <c r="B22" s="265" t="s">
        <v>275</v>
      </c>
      <c r="C22" s="266" t="s">
        <v>276</v>
      </c>
      <c r="D22" s="267"/>
      <c r="E22" s="115"/>
      <c r="F22" s="116"/>
      <c r="G22" s="117"/>
      <c r="H22" s="118"/>
      <c r="I22" s="119"/>
      <c r="J22" s="120"/>
      <c r="K22" s="121"/>
      <c r="L22" s="122"/>
      <c r="M22" s="123"/>
      <c r="N22" s="86">
        <f t="shared" si="1"/>
        <v>0</v>
      </c>
      <c r="O22" s="263">
        <f t="shared" si="13"/>
        <v>0</v>
      </c>
      <c r="P22" s="86">
        <f t="shared" si="14"/>
        <v>0</v>
      </c>
      <c r="Q22" s="83">
        <f t="shared" si="3"/>
        <v>0</v>
      </c>
      <c r="R22" s="87"/>
      <c r="S22" s="88"/>
      <c r="T22" s="264"/>
      <c r="U22" s="130"/>
      <c r="V22" s="130"/>
      <c r="W22" s="138"/>
      <c r="X22" s="135"/>
      <c r="Y22" s="130"/>
      <c r="Z22" s="132"/>
      <c r="AA22" s="137"/>
      <c r="AB22" s="130"/>
      <c r="AC22" s="130"/>
      <c r="AD22" s="131"/>
      <c r="AE22" s="132"/>
      <c r="AF22" s="49">
        <f t="shared" si="4"/>
        <v>0</v>
      </c>
      <c r="AG22" s="264"/>
      <c r="AH22" s="45">
        <f t="shared" si="5"/>
        <v>0</v>
      </c>
      <c r="AI22" s="264"/>
      <c r="AJ22" s="175" t="str">
        <f t="shared" si="6"/>
        <v/>
      </c>
    </row>
    <row r="23" spans="1:36" ht="30">
      <c r="A23" s="273">
        <v>35</v>
      </c>
      <c r="B23" s="265" t="s">
        <v>282</v>
      </c>
      <c r="C23" s="266" t="s">
        <v>295</v>
      </c>
      <c r="D23" s="267" t="s">
        <v>377</v>
      </c>
      <c r="E23" s="115"/>
      <c r="F23" s="116"/>
      <c r="G23" s="117"/>
      <c r="H23" s="118"/>
      <c r="I23" s="119"/>
      <c r="J23" s="120"/>
      <c r="K23" s="121"/>
      <c r="L23" s="122"/>
      <c r="M23" s="123"/>
      <c r="N23" s="86">
        <f t="shared" si="1"/>
        <v>0</v>
      </c>
      <c r="O23" s="263">
        <f t="shared" si="13"/>
        <v>0</v>
      </c>
      <c r="P23" s="86">
        <f t="shared" si="14"/>
        <v>0</v>
      </c>
      <c r="Q23" s="83">
        <f t="shared" si="3"/>
        <v>0</v>
      </c>
      <c r="R23" s="87"/>
      <c r="S23" s="88"/>
      <c r="T23" s="264"/>
      <c r="U23" s="130"/>
      <c r="V23" s="130"/>
      <c r="W23" s="138"/>
      <c r="X23" s="135"/>
      <c r="Y23" s="130"/>
      <c r="Z23" s="132"/>
      <c r="AA23" s="137"/>
      <c r="AB23" s="130"/>
      <c r="AC23" s="130"/>
      <c r="AD23" s="131"/>
      <c r="AE23" s="132"/>
      <c r="AF23" s="49">
        <f t="shared" si="4"/>
        <v>0</v>
      </c>
      <c r="AG23" s="264"/>
      <c r="AH23" s="45">
        <f t="shared" si="5"/>
        <v>0</v>
      </c>
      <c r="AI23" s="264"/>
      <c r="AJ23" s="175" t="str">
        <f t="shared" si="6"/>
        <v/>
      </c>
    </row>
    <row r="24" spans="1:36">
      <c r="A24" s="273">
        <v>36</v>
      </c>
      <c r="B24" s="265" t="s">
        <v>283</v>
      </c>
      <c r="C24" s="266" t="s">
        <v>298</v>
      </c>
      <c r="D24" s="267"/>
      <c r="E24" s="115"/>
      <c r="F24" s="116"/>
      <c r="G24" s="117"/>
      <c r="H24" s="118"/>
      <c r="I24" s="119"/>
      <c r="J24" s="120"/>
      <c r="K24" s="121"/>
      <c r="L24" s="122"/>
      <c r="M24" s="123"/>
      <c r="N24" s="86">
        <f t="shared" si="1"/>
        <v>0</v>
      </c>
      <c r="O24" s="263">
        <f t="shared" si="13"/>
        <v>0</v>
      </c>
      <c r="P24" s="86">
        <f t="shared" si="14"/>
        <v>0</v>
      </c>
      <c r="Q24" s="83">
        <f t="shared" si="3"/>
        <v>0</v>
      </c>
      <c r="R24" s="87"/>
      <c r="S24" s="88"/>
      <c r="T24" s="264"/>
      <c r="U24" s="130"/>
      <c r="V24" s="130"/>
      <c r="W24" s="138"/>
      <c r="X24" s="135"/>
      <c r="Y24" s="130"/>
      <c r="Z24" s="132"/>
      <c r="AA24" s="137"/>
      <c r="AB24" s="130"/>
      <c r="AC24" s="130"/>
      <c r="AD24" s="131"/>
      <c r="AE24" s="132"/>
      <c r="AF24" s="49">
        <f t="shared" si="4"/>
        <v>0</v>
      </c>
      <c r="AG24" s="264"/>
      <c r="AH24" s="45">
        <f t="shared" si="5"/>
        <v>0</v>
      </c>
      <c r="AI24" s="264"/>
      <c r="AJ24" s="175" t="str">
        <f t="shared" si="6"/>
        <v/>
      </c>
    </row>
    <row r="25" spans="1:36" ht="45">
      <c r="A25" s="273">
        <v>36</v>
      </c>
      <c r="B25" s="265" t="s">
        <v>285</v>
      </c>
      <c r="C25" s="266" t="s">
        <v>284</v>
      </c>
      <c r="D25" s="267" t="s">
        <v>260</v>
      </c>
      <c r="E25" s="115"/>
      <c r="F25" s="116"/>
      <c r="G25" s="117"/>
      <c r="H25" s="118"/>
      <c r="I25" s="119"/>
      <c r="J25" s="120"/>
      <c r="K25" s="121"/>
      <c r="L25" s="122"/>
      <c r="M25" s="123"/>
      <c r="N25" s="86">
        <f t="shared" si="1"/>
        <v>0</v>
      </c>
      <c r="O25" s="263">
        <f t="shared" si="13"/>
        <v>0</v>
      </c>
      <c r="P25" s="86">
        <f t="shared" si="14"/>
        <v>0</v>
      </c>
      <c r="Q25" s="83">
        <f t="shared" si="3"/>
        <v>0</v>
      </c>
      <c r="R25" s="87"/>
      <c r="S25" s="88"/>
      <c r="T25" s="264"/>
      <c r="U25" s="130"/>
      <c r="V25" s="130"/>
      <c r="W25" s="138"/>
      <c r="X25" s="135"/>
      <c r="Y25" s="130"/>
      <c r="Z25" s="132"/>
      <c r="AA25" s="137"/>
      <c r="AB25" s="130"/>
      <c r="AC25" s="130"/>
      <c r="AD25" s="131"/>
      <c r="AE25" s="132"/>
      <c r="AF25" s="49">
        <f t="shared" si="4"/>
        <v>0</v>
      </c>
      <c r="AG25" s="264"/>
      <c r="AH25" s="45">
        <f t="shared" si="5"/>
        <v>0</v>
      </c>
      <c r="AI25" s="264"/>
      <c r="AJ25" s="175" t="str">
        <f t="shared" si="6"/>
        <v/>
      </c>
    </row>
    <row r="26" spans="1:36">
      <c r="A26" s="273">
        <v>37</v>
      </c>
      <c r="B26" s="265" t="s">
        <v>281</v>
      </c>
      <c r="C26" s="266" t="s">
        <v>261</v>
      </c>
      <c r="D26" s="267"/>
      <c r="E26" s="115"/>
      <c r="F26" s="116"/>
      <c r="G26" s="117"/>
      <c r="H26" s="118"/>
      <c r="I26" s="119"/>
      <c r="J26" s="120"/>
      <c r="K26" s="121"/>
      <c r="L26" s="122"/>
      <c r="M26" s="123"/>
      <c r="N26" s="86">
        <f t="shared" si="1"/>
        <v>0</v>
      </c>
      <c r="O26" s="263">
        <f t="shared" si="13"/>
        <v>0</v>
      </c>
      <c r="P26" s="86">
        <f t="shared" si="2"/>
        <v>0</v>
      </c>
      <c r="Q26" s="83">
        <f t="shared" si="3"/>
        <v>0</v>
      </c>
      <c r="R26" s="93">
        <v>1</v>
      </c>
      <c r="S26" s="94"/>
      <c r="T26" s="264"/>
      <c r="U26" s="130"/>
      <c r="V26" s="130"/>
      <c r="W26" s="138"/>
      <c r="X26" s="135"/>
      <c r="Y26" s="130"/>
      <c r="Z26" s="132"/>
      <c r="AA26" s="137"/>
      <c r="AB26" s="130"/>
      <c r="AC26" s="130"/>
      <c r="AD26" s="131"/>
      <c r="AE26" s="132"/>
      <c r="AF26" s="49">
        <f t="shared" si="4"/>
        <v>0</v>
      </c>
      <c r="AG26" s="264"/>
      <c r="AH26" s="45">
        <f t="shared" si="5"/>
        <v>0</v>
      </c>
      <c r="AI26" s="264"/>
      <c r="AJ26" s="175" t="str">
        <f t="shared" si="6"/>
        <v/>
      </c>
    </row>
    <row r="27" spans="1:36">
      <c r="A27" s="273">
        <v>37</v>
      </c>
      <c r="B27" s="265" t="s">
        <v>280</v>
      </c>
      <c r="C27" s="266" t="s">
        <v>254</v>
      </c>
      <c r="D27" s="267"/>
      <c r="E27" s="115"/>
      <c r="F27" s="116"/>
      <c r="G27" s="117"/>
      <c r="H27" s="118"/>
      <c r="I27" s="119"/>
      <c r="J27" s="120"/>
      <c r="K27" s="121"/>
      <c r="L27" s="122"/>
      <c r="M27" s="123"/>
      <c r="N27" s="86">
        <f t="shared" si="1"/>
        <v>0</v>
      </c>
      <c r="O27" s="263">
        <f t="shared" si="13"/>
        <v>0</v>
      </c>
      <c r="P27" s="86">
        <f t="shared" si="2"/>
        <v>0</v>
      </c>
      <c r="Q27" s="83">
        <f t="shared" si="3"/>
        <v>0</v>
      </c>
      <c r="R27" s="93">
        <v>1</v>
      </c>
      <c r="S27" s="94"/>
      <c r="T27" s="264"/>
      <c r="U27" s="130"/>
      <c r="V27" s="130"/>
      <c r="W27" s="138"/>
      <c r="X27" s="135"/>
      <c r="Y27" s="130"/>
      <c r="Z27" s="132"/>
      <c r="AA27" s="137"/>
      <c r="AB27" s="130"/>
      <c r="AC27" s="130"/>
      <c r="AD27" s="131"/>
      <c r="AE27" s="132"/>
      <c r="AF27" s="49">
        <f t="shared" si="4"/>
        <v>0</v>
      </c>
      <c r="AG27" s="264"/>
      <c r="AH27" s="45">
        <f t="shared" si="5"/>
        <v>0</v>
      </c>
      <c r="AI27" s="264"/>
      <c r="AJ27" s="175" t="str">
        <f t="shared" si="6"/>
        <v/>
      </c>
    </row>
    <row r="28" spans="1:36">
      <c r="A28" s="273">
        <v>38</v>
      </c>
      <c r="B28" s="265" t="s">
        <v>279</v>
      </c>
      <c r="C28" s="266" t="s">
        <v>262</v>
      </c>
      <c r="D28" s="267"/>
      <c r="E28" s="115"/>
      <c r="F28" s="116"/>
      <c r="G28" s="117"/>
      <c r="H28" s="118"/>
      <c r="I28" s="119"/>
      <c r="J28" s="120"/>
      <c r="K28" s="121"/>
      <c r="L28" s="122"/>
      <c r="M28" s="123"/>
      <c r="N28" s="86">
        <f t="shared" si="1"/>
        <v>0</v>
      </c>
      <c r="O28" s="263">
        <f t="shared" si="13"/>
        <v>0</v>
      </c>
      <c r="P28" s="86">
        <f t="shared" si="2"/>
        <v>0</v>
      </c>
      <c r="Q28" s="83">
        <f t="shared" si="3"/>
        <v>0</v>
      </c>
      <c r="R28" s="93">
        <v>1</v>
      </c>
      <c r="S28" s="94"/>
      <c r="T28" s="264"/>
      <c r="U28" s="130"/>
      <c r="V28" s="130"/>
      <c r="W28" s="138"/>
      <c r="X28" s="135"/>
      <c r="Y28" s="130"/>
      <c r="Z28" s="132"/>
      <c r="AA28" s="137"/>
      <c r="AB28" s="130"/>
      <c r="AC28" s="130"/>
      <c r="AD28" s="131"/>
      <c r="AE28" s="132"/>
      <c r="AF28" s="49">
        <f t="shared" si="4"/>
        <v>0</v>
      </c>
      <c r="AG28" s="264"/>
      <c r="AH28" s="45">
        <f t="shared" si="5"/>
        <v>0</v>
      </c>
      <c r="AI28" s="264"/>
      <c r="AJ28" s="175" t="str">
        <f t="shared" si="6"/>
        <v/>
      </c>
    </row>
    <row r="29" spans="1:36">
      <c r="A29" s="268">
        <v>38</v>
      </c>
      <c r="B29" s="269" t="s">
        <v>62</v>
      </c>
      <c r="C29" s="270" t="s">
        <v>248</v>
      </c>
      <c r="D29" s="271"/>
      <c r="E29" s="115"/>
      <c r="F29" s="116"/>
      <c r="G29" s="117"/>
      <c r="H29" s="118"/>
      <c r="I29" s="124"/>
      <c r="J29" s="125"/>
      <c r="K29" s="126"/>
      <c r="L29" s="127"/>
      <c r="M29" s="128"/>
      <c r="N29" s="86">
        <f t="shared" si="1"/>
        <v>0</v>
      </c>
      <c r="O29" s="263">
        <f t="shared" si="13"/>
        <v>0</v>
      </c>
      <c r="P29" s="86">
        <f>+N29+O29</f>
        <v>0</v>
      </c>
      <c r="Q29" s="83">
        <f t="shared" si="3"/>
        <v>0</v>
      </c>
      <c r="R29" s="89"/>
      <c r="S29" s="90">
        <v>1</v>
      </c>
      <c r="T29" s="272"/>
      <c r="U29" s="130"/>
      <c r="V29" s="130"/>
      <c r="W29" s="138"/>
      <c r="X29" s="135"/>
      <c r="Y29" s="130"/>
      <c r="Z29" s="132"/>
      <c r="AA29" s="137"/>
      <c r="AB29" s="130"/>
      <c r="AC29" s="130"/>
      <c r="AD29" s="131"/>
      <c r="AE29" s="132"/>
      <c r="AF29" s="49">
        <f t="shared" si="4"/>
        <v>0</v>
      </c>
      <c r="AG29" s="272"/>
      <c r="AH29" s="45">
        <f t="shared" si="5"/>
        <v>0</v>
      </c>
      <c r="AI29" s="272"/>
      <c r="AJ29" s="175" t="str">
        <f t="shared" si="6"/>
        <v/>
      </c>
    </row>
    <row r="30" spans="1:36">
      <c r="A30" s="268">
        <v>39</v>
      </c>
      <c r="B30" s="269" t="s">
        <v>266</v>
      </c>
      <c r="C30" s="270" t="s">
        <v>264</v>
      </c>
      <c r="D30" s="271"/>
      <c r="E30" s="115"/>
      <c r="F30" s="116"/>
      <c r="G30" s="117"/>
      <c r="H30" s="118"/>
      <c r="I30" s="124"/>
      <c r="J30" s="125"/>
      <c r="K30" s="126"/>
      <c r="L30" s="127"/>
      <c r="M30" s="128"/>
      <c r="N30" s="86">
        <f t="shared" si="1"/>
        <v>0</v>
      </c>
      <c r="O30" s="263">
        <f t="shared" si="13"/>
        <v>0</v>
      </c>
      <c r="P30" s="86">
        <f>+N30+O30</f>
        <v>0</v>
      </c>
      <c r="Q30" s="83">
        <f t="shared" si="3"/>
        <v>0</v>
      </c>
      <c r="R30" s="91"/>
      <c r="S30" s="92"/>
      <c r="T30" s="272"/>
      <c r="U30" s="130"/>
      <c r="V30" s="130"/>
      <c r="W30" s="138"/>
      <c r="X30" s="135"/>
      <c r="Y30" s="130"/>
      <c r="Z30" s="132"/>
      <c r="AA30" s="137"/>
      <c r="AB30" s="130"/>
      <c r="AC30" s="130"/>
      <c r="AD30" s="131"/>
      <c r="AE30" s="132"/>
      <c r="AF30" s="49">
        <f t="shared" si="4"/>
        <v>0</v>
      </c>
      <c r="AG30" s="272"/>
      <c r="AH30" s="45">
        <f t="shared" si="5"/>
        <v>0</v>
      </c>
      <c r="AI30" s="272"/>
      <c r="AJ30" s="175" t="str">
        <f t="shared" si="6"/>
        <v/>
      </c>
    </row>
    <row r="31" spans="1:36">
      <c r="A31" s="273">
        <v>42</v>
      </c>
      <c r="B31" s="265" t="s">
        <v>286</v>
      </c>
      <c r="C31" s="266" t="s">
        <v>263</v>
      </c>
      <c r="D31" s="267"/>
      <c r="E31" s="115"/>
      <c r="F31" s="116"/>
      <c r="G31" s="117"/>
      <c r="H31" s="118"/>
      <c r="I31" s="119"/>
      <c r="J31" s="120"/>
      <c r="K31" s="121"/>
      <c r="L31" s="122"/>
      <c r="M31" s="123"/>
      <c r="N31" s="86">
        <f t="shared" si="1"/>
        <v>0</v>
      </c>
      <c r="O31" s="263">
        <f t="shared" si="13"/>
        <v>0</v>
      </c>
      <c r="P31" s="86">
        <f>+N31+O31</f>
        <v>0</v>
      </c>
      <c r="Q31" s="83">
        <f t="shared" si="3"/>
        <v>0</v>
      </c>
      <c r="R31" s="93">
        <v>1</v>
      </c>
      <c r="S31" s="94"/>
      <c r="T31" s="264"/>
      <c r="U31" s="130"/>
      <c r="V31" s="130"/>
      <c r="W31" s="138"/>
      <c r="X31" s="135"/>
      <c r="Y31" s="130"/>
      <c r="Z31" s="132"/>
      <c r="AA31" s="137"/>
      <c r="AB31" s="130"/>
      <c r="AC31" s="130"/>
      <c r="AD31" s="131"/>
      <c r="AE31" s="132"/>
      <c r="AF31" s="49">
        <f t="shared" si="4"/>
        <v>0</v>
      </c>
      <c r="AG31" s="264"/>
      <c r="AH31" s="45">
        <f t="shared" si="5"/>
        <v>0</v>
      </c>
      <c r="AI31" s="264"/>
      <c r="AJ31" s="175" t="str">
        <f t="shared" si="6"/>
        <v/>
      </c>
    </row>
    <row r="32" spans="1:36">
      <c r="A32" s="273">
        <v>43</v>
      </c>
      <c r="B32" s="265" t="s">
        <v>371</v>
      </c>
      <c r="C32" s="266" t="s">
        <v>278</v>
      </c>
      <c r="D32" s="267"/>
      <c r="E32" s="115"/>
      <c r="F32" s="116"/>
      <c r="G32" s="117"/>
      <c r="H32" s="118"/>
      <c r="I32" s="119"/>
      <c r="J32" s="120"/>
      <c r="K32" s="121"/>
      <c r="L32" s="122"/>
      <c r="M32" s="123"/>
      <c r="N32" s="86">
        <f t="shared" si="1"/>
        <v>0</v>
      </c>
      <c r="O32" s="263">
        <f t="shared" si="13"/>
        <v>0</v>
      </c>
      <c r="P32" s="86">
        <f t="shared" si="2"/>
        <v>0</v>
      </c>
      <c r="Q32" s="83">
        <f t="shared" si="3"/>
        <v>0</v>
      </c>
      <c r="R32" s="93">
        <v>1</v>
      </c>
      <c r="S32" s="94"/>
      <c r="T32" s="264"/>
      <c r="U32" s="130"/>
      <c r="V32" s="130"/>
      <c r="W32" s="138"/>
      <c r="X32" s="135"/>
      <c r="Y32" s="130"/>
      <c r="Z32" s="132"/>
      <c r="AA32" s="137"/>
      <c r="AB32" s="130"/>
      <c r="AC32" s="130"/>
      <c r="AD32" s="131"/>
      <c r="AE32" s="132"/>
      <c r="AF32" s="49">
        <f t="shared" si="4"/>
        <v>0</v>
      </c>
      <c r="AG32" s="264"/>
      <c r="AH32" s="45">
        <f t="shared" si="5"/>
        <v>0</v>
      </c>
      <c r="AI32" s="264"/>
      <c r="AJ32" s="175" t="str">
        <f t="shared" si="6"/>
        <v/>
      </c>
    </row>
    <row r="33" spans="1:36">
      <c r="A33" s="273">
        <v>43</v>
      </c>
      <c r="B33" s="265" t="s">
        <v>372</v>
      </c>
      <c r="C33" s="266" t="s">
        <v>373</v>
      </c>
      <c r="D33" s="267"/>
      <c r="E33" s="115"/>
      <c r="F33" s="116"/>
      <c r="G33" s="117"/>
      <c r="H33" s="118"/>
      <c r="I33" s="119"/>
      <c r="J33" s="120"/>
      <c r="K33" s="121"/>
      <c r="L33" s="122"/>
      <c r="M33" s="123"/>
      <c r="N33" s="86">
        <f t="shared" ref="N33" si="15">+K33+L33+M33</f>
        <v>0</v>
      </c>
      <c r="O33" s="263">
        <f t="shared" si="13"/>
        <v>0</v>
      </c>
      <c r="P33" s="86">
        <f t="shared" ref="P33" si="16">+N33+O33</f>
        <v>0</v>
      </c>
      <c r="Q33" s="83">
        <f t="shared" ref="Q33" si="17">IF(H33="",0,P33/(H33+G33+F33+E33))</f>
        <v>0</v>
      </c>
      <c r="R33" s="93">
        <v>1</v>
      </c>
      <c r="S33" s="94"/>
      <c r="T33" s="264"/>
      <c r="U33" s="130"/>
      <c r="V33" s="130"/>
      <c r="W33" s="138"/>
      <c r="X33" s="135"/>
      <c r="Y33" s="130"/>
      <c r="Z33" s="132"/>
      <c r="AA33" s="137"/>
      <c r="AB33" s="130"/>
      <c r="AC33" s="130"/>
      <c r="AD33" s="131"/>
      <c r="AE33" s="132"/>
      <c r="AF33" s="49">
        <f t="shared" ref="AF33" si="18">SUM(U33:AE33)</f>
        <v>0</v>
      </c>
      <c r="AG33" s="264"/>
      <c r="AH33" s="45">
        <f t="shared" ref="AH33" si="19">+AF33-P33</f>
        <v>0</v>
      </c>
      <c r="AI33" s="264"/>
      <c r="AJ33" s="175" t="str">
        <f t="shared" ref="AJ33" si="20">IF(H33="","",ROUND((X33/AF33)*H33,0))</f>
        <v/>
      </c>
    </row>
    <row r="34" spans="1:36">
      <c r="A34" s="273">
        <v>44</v>
      </c>
      <c r="B34" s="265" t="s">
        <v>287</v>
      </c>
      <c r="C34" s="266"/>
      <c r="D34" s="267"/>
      <c r="E34" s="115"/>
      <c r="F34" s="116"/>
      <c r="G34" s="117"/>
      <c r="H34" s="118"/>
      <c r="I34" s="119"/>
      <c r="J34" s="120"/>
      <c r="K34" s="121"/>
      <c r="L34" s="122"/>
      <c r="M34" s="123"/>
      <c r="N34" s="86">
        <f t="shared" si="1"/>
        <v>0</v>
      </c>
      <c r="O34" s="263">
        <f t="shared" ref="O34:O44" si="21">IF(N34&gt;0,IF($O$50=$C$50,C73,IF($O$50=$D$50,D73,IF($O$50=$E$50,E73,IF($O$50=$F$50,F73,0)))),0)</f>
        <v>0</v>
      </c>
      <c r="P34" s="86">
        <f>+N34+O34</f>
        <v>0</v>
      </c>
      <c r="Q34" s="83">
        <f t="shared" si="3"/>
        <v>0</v>
      </c>
      <c r="R34" s="93">
        <v>1</v>
      </c>
      <c r="S34" s="94"/>
      <c r="T34" s="264"/>
      <c r="U34" s="130"/>
      <c r="V34" s="130"/>
      <c r="W34" s="138"/>
      <c r="X34" s="135"/>
      <c r="Y34" s="130"/>
      <c r="Z34" s="132"/>
      <c r="AA34" s="137"/>
      <c r="AB34" s="130"/>
      <c r="AC34" s="130"/>
      <c r="AD34" s="131"/>
      <c r="AE34" s="132"/>
      <c r="AF34" s="49">
        <f t="shared" si="4"/>
        <v>0</v>
      </c>
      <c r="AG34" s="264"/>
      <c r="AH34" s="45">
        <f t="shared" si="5"/>
        <v>0</v>
      </c>
      <c r="AI34" s="264"/>
      <c r="AJ34" s="175" t="str">
        <f t="shared" si="6"/>
        <v/>
      </c>
    </row>
    <row r="35" spans="1:36">
      <c r="A35" s="273">
        <v>45</v>
      </c>
      <c r="B35" s="265" t="s">
        <v>206</v>
      </c>
      <c r="C35" s="266"/>
      <c r="D35" s="267"/>
      <c r="E35" s="115"/>
      <c r="F35" s="116"/>
      <c r="G35" s="117"/>
      <c r="H35" s="118"/>
      <c r="I35" s="119"/>
      <c r="J35" s="120"/>
      <c r="K35" s="121"/>
      <c r="L35" s="122"/>
      <c r="M35" s="123"/>
      <c r="N35" s="86">
        <f t="shared" si="1"/>
        <v>0</v>
      </c>
      <c r="O35" s="263">
        <f t="shared" si="21"/>
        <v>0</v>
      </c>
      <c r="P35" s="86">
        <f>+N35+O35</f>
        <v>0</v>
      </c>
      <c r="Q35" s="83">
        <f t="shared" si="3"/>
        <v>0</v>
      </c>
      <c r="R35" s="93">
        <v>1</v>
      </c>
      <c r="S35" s="94"/>
      <c r="T35" s="264"/>
      <c r="U35" s="130"/>
      <c r="V35" s="130"/>
      <c r="W35" s="138"/>
      <c r="X35" s="135"/>
      <c r="Y35" s="130"/>
      <c r="Z35" s="132"/>
      <c r="AA35" s="137"/>
      <c r="AB35" s="130"/>
      <c r="AC35" s="130"/>
      <c r="AD35" s="131"/>
      <c r="AE35" s="132"/>
      <c r="AF35" s="49">
        <f t="shared" si="4"/>
        <v>0</v>
      </c>
      <c r="AG35" s="264"/>
      <c r="AH35" s="45">
        <f t="shared" si="5"/>
        <v>0</v>
      </c>
      <c r="AI35" s="264"/>
      <c r="AJ35" s="175" t="str">
        <f t="shared" si="6"/>
        <v/>
      </c>
    </row>
    <row r="36" spans="1:36">
      <c r="A36" s="273">
        <v>46</v>
      </c>
      <c r="B36" s="265" t="s">
        <v>207</v>
      </c>
      <c r="C36" s="266"/>
      <c r="D36" s="267"/>
      <c r="E36" s="115"/>
      <c r="F36" s="116"/>
      <c r="G36" s="117"/>
      <c r="H36" s="118"/>
      <c r="I36" s="119"/>
      <c r="J36" s="120"/>
      <c r="K36" s="121"/>
      <c r="L36" s="122"/>
      <c r="M36" s="123"/>
      <c r="N36" s="86">
        <f t="shared" si="1"/>
        <v>0</v>
      </c>
      <c r="O36" s="263">
        <f t="shared" si="21"/>
        <v>0</v>
      </c>
      <c r="P36" s="86">
        <f>+N36+O36</f>
        <v>0</v>
      </c>
      <c r="Q36" s="83">
        <f t="shared" si="3"/>
        <v>0</v>
      </c>
      <c r="R36" s="93">
        <v>1</v>
      </c>
      <c r="S36" s="94"/>
      <c r="T36" s="264"/>
      <c r="U36" s="130"/>
      <c r="V36" s="130"/>
      <c r="W36" s="138"/>
      <c r="X36" s="135"/>
      <c r="Y36" s="130"/>
      <c r="Z36" s="132"/>
      <c r="AA36" s="137"/>
      <c r="AB36" s="130"/>
      <c r="AC36" s="130"/>
      <c r="AD36" s="131"/>
      <c r="AE36" s="132"/>
      <c r="AF36" s="49">
        <f t="shared" si="4"/>
        <v>0</v>
      </c>
      <c r="AG36" s="264"/>
      <c r="AH36" s="45">
        <f t="shared" si="5"/>
        <v>0</v>
      </c>
      <c r="AI36" s="264"/>
      <c r="AJ36" s="175" t="str">
        <f t="shared" si="6"/>
        <v/>
      </c>
    </row>
    <row r="37" spans="1:36">
      <c r="A37" s="268">
        <v>48</v>
      </c>
      <c r="B37" s="269" t="s">
        <v>64</v>
      </c>
      <c r="C37" s="270"/>
      <c r="D37" s="271"/>
      <c r="E37" s="115"/>
      <c r="F37" s="116"/>
      <c r="G37" s="117"/>
      <c r="H37" s="118"/>
      <c r="I37" s="124"/>
      <c r="J37" s="125"/>
      <c r="K37" s="126"/>
      <c r="L37" s="127"/>
      <c r="M37" s="128"/>
      <c r="N37" s="86">
        <f t="shared" si="1"/>
        <v>0</v>
      </c>
      <c r="O37" s="263">
        <f t="shared" si="21"/>
        <v>0</v>
      </c>
      <c r="P37" s="86">
        <f t="shared" si="2"/>
        <v>0</v>
      </c>
      <c r="Q37" s="83">
        <f t="shared" si="3"/>
        <v>0</v>
      </c>
      <c r="R37" s="89"/>
      <c r="S37" s="90">
        <v>1</v>
      </c>
      <c r="T37" s="272"/>
      <c r="U37" s="130"/>
      <c r="V37" s="130"/>
      <c r="W37" s="138"/>
      <c r="X37" s="135"/>
      <c r="Y37" s="130"/>
      <c r="Z37" s="132"/>
      <c r="AA37" s="137"/>
      <c r="AB37" s="130"/>
      <c r="AC37" s="130"/>
      <c r="AD37" s="131"/>
      <c r="AE37" s="132"/>
      <c r="AF37" s="49">
        <f t="shared" si="4"/>
        <v>0</v>
      </c>
      <c r="AG37" s="272"/>
      <c r="AH37" s="45">
        <f t="shared" si="5"/>
        <v>0</v>
      </c>
      <c r="AI37" s="272"/>
      <c r="AJ37" s="175" t="str">
        <f t="shared" si="6"/>
        <v/>
      </c>
    </row>
    <row r="38" spans="1:36">
      <c r="A38" s="268">
        <v>48</v>
      </c>
      <c r="B38" s="269" t="s">
        <v>65</v>
      </c>
      <c r="C38" s="270" t="s">
        <v>374</v>
      </c>
      <c r="D38" s="271"/>
      <c r="E38" s="115"/>
      <c r="F38" s="116"/>
      <c r="G38" s="117"/>
      <c r="H38" s="118"/>
      <c r="I38" s="124"/>
      <c r="J38" s="125"/>
      <c r="K38" s="126"/>
      <c r="L38" s="127"/>
      <c r="M38" s="128"/>
      <c r="N38" s="86">
        <f t="shared" si="1"/>
        <v>0</v>
      </c>
      <c r="O38" s="263">
        <f t="shared" si="21"/>
        <v>0</v>
      </c>
      <c r="P38" s="86">
        <f t="shared" si="2"/>
        <v>0</v>
      </c>
      <c r="Q38" s="83">
        <f t="shared" si="3"/>
        <v>0</v>
      </c>
      <c r="R38" s="89"/>
      <c r="S38" s="90">
        <v>1</v>
      </c>
      <c r="T38" s="272"/>
      <c r="U38" s="139"/>
      <c r="V38" s="139"/>
      <c r="W38" s="138"/>
      <c r="X38" s="140"/>
      <c r="Y38" s="139"/>
      <c r="Z38" s="132"/>
      <c r="AA38" s="137"/>
      <c r="AB38" s="130"/>
      <c r="AC38" s="130"/>
      <c r="AD38" s="131"/>
      <c r="AE38" s="132"/>
      <c r="AF38" s="49">
        <f t="shared" si="4"/>
        <v>0</v>
      </c>
      <c r="AG38" s="272"/>
      <c r="AH38" s="45">
        <f t="shared" si="5"/>
        <v>0</v>
      </c>
      <c r="AI38" s="272"/>
      <c r="AJ38" s="175" t="str">
        <f t="shared" si="6"/>
        <v/>
      </c>
    </row>
    <row r="39" spans="1:36">
      <c r="A39" s="268">
        <v>48</v>
      </c>
      <c r="B39" s="269" t="s">
        <v>66</v>
      </c>
      <c r="C39" s="270" t="s">
        <v>375</v>
      </c>
      <c r="D39" s="271"/>
      <c r="E39" s="115"/>
      <c r="F39" s="116"/>
      <c r="G39" s="117"/>
      <c r="H39" s="118"/>
      <c r="I39" s="124"/>
      <c r="J39" s="125"/>
      <c r="K39" s="126"/>
      <c r="L39" s="127"/>
      <c r="M39" s="128"/>
      <c r="N39" s="86">
        <f t="shared" si="1"/>
        <v>0</v>
      </c>
      <c r="O39" s="263">
        <f t="shared" si="21"/>
        <v>0</v>
      </c>
      <c r="P39" s="86">
        <f t="shared" si="2"/>
        <v>0</v>
      </c>
      <c r="Q39" s="83">
        <f t="shared" si="3"/>
        <v>0</v>
      </c>
      <c r="R39" s="89"/>
      <c r="S39" s="90">
        <v>1</v>
      </c>
      <c r="T39" s="272"/>
      <c r="U39" s="139"/>
      <c r="V39" s="139"/>
      <c r="W39" s="138"/>
      <c r="X39" s="140"/>
      <c r="Y39" s="139"/>
      <c r="Z39" s="132"/>
      <c r="AA39" s="137"/>
      <c r="AB39" s="130"/>
      <c r="AC39" s="130"/>
      <c r="AD39" s="131"/>
      <c r="AE39" s="132"/>
      <c r="AF39" s="49">
        <f t="shared" si="4"/>
        <v>0</v>
      </c>
      <c r="AG39" s="272"/>
      <c r="AH39" s="45">
        <f t="shared" si="5"/>
        <v>0</v>
      </c>
      <c r="AI39" s="272"/>
      <c r="AJ39" s="175" t="str">
        <f t="shared" si="6"/>
        <v/>
      </c>
    </row>
    <row r="40" spans="1:36">
      <c r="A40" s="268">
        <v>47</v>
      </c>
      <c r="B40" s="269" t="s">
        <v>67</v>
      </c>
      <c r="C40" s="270" t="s">
        <v>376</v>
      </c>
      <c r="D40" s="271"/>
      <c r="E40" s="115"/>
      <c r="F40" s="116"/>
      <c r="G40" s="117"/>
      <c r="H40" s="118"/>
      <c r="I40" s="124"/>
      <c r="J40" s="125"/>
      <c r="K40" s="126"/>
      <c r="L40" s="127"/>
      <c r="M40" s="128"/>
      <c r="N40" s="86">
        <f t="shared" si="1"/>
        <v>0</v>
      </c>
      <c r="O40" s="263">
        <f t="shared" si="21"/>
        <v>0</v>
      </c>
      <c r="P40" s="86">
        <f>+N40+O40</f>
        <v>0</v>
      </c>
      <c r="Q40" s="83">
        <f t="shared" si="3"/>
        <v>0</v>
      </c>
      <c r="R40" s="89"/>
      <c r="S40" s="90">
        <v>1</v>
      </c>
      <c r="T40" s="272"/>
      <c r="U40" s="139"/>
      <c r="V40" s="139"/>
      <c r="W40" s="138"/>
      <c r="X40" s="140"/>
      <c r="Y40" s="139"/>
      <c r="Z40" s="132"/>
      <c r="AA40" s="137"/>
      <c r="AB40" s="130"/>
      <c r="AC40" s="130"/>
      <c r="AD40" s="131"/>
      <c r="AE40" s="132"/>
      <c r="AF40" s="49">
        <f t="shared" si="4"/>
        <v>0</v>
      </c>
      <c r="AG40" s="272"/>
      <c r="AH40" s="45">
        <f t="shared" si="5"/>
        <v>0</v>
      </c>
      <c r="AI40" s="272"/>
      <c r="AJ40" s="175" t="str">
        <f t="shared" si="6"/>
        <v/>
      </c>
    </row>
    <row r="41" spans="1:36">
      <c r="A41" s="268">
        <v>47</v>
      </c>
      <c r="B41" s="269" t="s">
        <v>68</v>
      </c>
      <c r="C41" s="270" t="s">
        <v>376</v>
      </c>
      <c r="D41" s="271" t="s">
        <v>377</v>
      </c>
      <c r="E41" s="115"/>
      <c r="F41" s="116"/>
      <c r="G41" s="117"/>
      <c r="H41" s="118"/>
      <c r="I41" s="124"/>
      <c r="J41" s="125"/>
      <c r="K41" s="126"/>
      <c r="L41" s="127"/>
      <c r="M41" s="128"/>
      <c r="N41" s="86">
        <f t="shared" si="1"/>
        <v>0</v>
      </c>
      <c r="O41" s="263">
        <f t="shared" si="21"/>
        <v>0</v>
      </c>
      <c r="P41" s="86">
        <f>+N41+O41</f>
        <v>0</v>
      </c>
      <c r="Q41" s="83">
        <f t="shared" si="3"/>
        <v>0</v>
      </c>
      <c r="R41" s="89"/>
      <c r="S41" s="90">
        <v>1</v>
      </c>
      <c r="T41" s="272"/>
      <c r="U41" s="139"/>
      <c r="V41" s="139"/>
      <c r="W41" s="138"/>
      <c r="X41" s="140"/>
      <c r="Y41" s="139"/>
      <c r="Z41" s="132"/>
      <c r="AA41" s="137"/>
      <c r="AB41" s="130"/>
      <c r="AC41" s="130"/>
      <c r="AD41" s="131"/>
      <c r="AE41" s="132"/>
      <c r="AF41" s="49">
        <f t="shared" si="4"/>
        <v>0</v>
      </c>
      <c r="AG41" s="272"/>
      <c r="AH41" s="45">
        <f t="shared" si="5"/>
        <v>0</v>
      </c>
      <c r="AI41" s="272"/>
      <c r="AJ41" s="175" t="str">
        <f t="shared" si="6"/>
        <v/>
      </c>
    </row>
    <row r="42" spans="1:36">
      <c r="A42" s="268">
        <v>47</v>
      </c>
      <c r="B42" s="269" t="s">
        <v>69</v>
      </c>
      <c r="C42" s="270" t="s">
        <v>378</v>
      </c>
      <c r="D42" s="271"/>
      <c r="E42" s="115"/>
      <c r="F42" s="116"/>
      <c r="G42" s="117"/>
      <c r="H42" s="118"/>
      <c r="I42" s="124"/>
      <c r="J42" s="125"/>
      <c r="K42" s="126"/>
      <c r="L42" s="127"/>
      <c r="M42" s="128"/>
      <c r="N42" s="86">
        <f t="shared" si="1"/>
        <v>0</v>
      </c>
      <c r="O42" s="263">
        <f t="shared" si="21"/>
        <v>0</v>
      </c>
      <c r="P42" s="86">
        <f>+N42+O42</f>
        <v>0</v>
      </c>
      <c r="Q42" s="83">
        <f t="shared" si="3"/>
        <v>0</v>
      </c>
      <c r="R42" s="89"/>
      <c r="S42" s="90">
        <v>1</v>
      </c>
      <c r="T42" s="272"/>
      <c r="U42" s="139"/>
      <c r="V42" s="139"/>
      <c r="W42" s="138"/>
      <c r="X42" s="140"/>
      <c r="Y42" s="139"/>
      <c r="Z42" s="132"/>
      <c r="AA42" s="137"/>
      <c r="AB42" s="130"/>
      <c r="AC42" s="130"/>
      <c r="AD42" s="131"/>
      <c r="AE42" s="132"/>
      <c r="AF42" s="49">
        <f t="shared" si="4"/>
        <v>0</v>
      </c>
      <c r="AG42" s="272"/>
      <c r="AH42" s="45">
        <f t="shared" si="5"/>
        <v>0</v>
      </c>
      <c r="AI42" s="272"/>
      <c r="AJ42" s="175" t="str">
        <f t="shared" si="6"/>
        <v/>
      </c>
    </row>
    <row r="43" spans="1:36">
      <c r="A43" s="268">
        <v>39</v>
      </c>
      <c r="B43" s="269" t="s">
        <v>288</v>
      </c>
      <c r="C43" s="270" t="s">
        <v>264</v>
      </c>
      <c r="D43" s="271"/>
      <c r="E43" s="115"/>
      <c r="F43" s="116"/>
      <c r="G43" s="117"/>
      <c r="H43" s="118"/>
      <c r="I43" s="124"/>
      <c r="J43" s="125"/>
      <c r="K43" s="126"/>
      <c r="L43" s="127"/>
      <c r="M43" s="128"/>
      <c r="N43" s="86">
        <f t="shared" si="1"/>
        <v>0</v>
      </c>
      <c r="O43" s="263">
        <f t="shared" si="21"/>
        <v>0</v>
      </c>
      <c r="P43" s="86">
        <f t="shared" si="2"/>
        <v>0</v>
      </c>
      <c r="Q43" s="83">
        <f t="shared" si="3"/>
        <v>0</v>
      </c>
      <c r="R43" s="89">
        <v>1</v>
      </c>
      <c r="S43" s="90"/>
      <c r="T43" s="272"/>
      <c r="U43" s="139"/>
      <c r="V43" s="139"/>
      <c r="W43" s="138"/>
      <c r="X43" s="140"/>
      <c r="Y43" s="139"/>
      <c r="Z43" s="132"/>
      <c r="AA43" s="137"/>
      <c r="AB43" s="130"/>
      <c r="AC43" s="130"/>
      <c r="AD43" s="131"/>
      <c r="AE43" s="132"/>
      <c r="AF43" s="49">
        <f t="shared" si="4"/>
        <v>0</v>
      </c>
      <c r="AG43" s="272"/>
      <c r="AH43" s="45">
        <f t="shared" si="5"/>
        <v>0</v>
      </c>
      <c r="AI43" s="272"/>
      <c r="AJ43" s="175" t="str">
        <f t="shared" si="6"/>
        <v/>
      </c>
    </row>
    <row r="44" spans="1:36">
      <c r="A44" s="274">
        <v>41</v>
      </c>
      <c r="B44" s="269" t="s">
        <v>289</v>
      </c>
      <c r="C44" s="270" t="s">
        <v>265</v>
      </c>
      <c r="D44" s="271"/>
      <c r="E44" s="115"/>
      <c r="F44" s="116"/>
      <c r="G44" s="117"/>
      <c r="H44" s="118"/>
      <c r="I44" s="124"/>
      <c r="J44" s="125"/>
      <c r="K44" s="126"/>
      <c r="L44" s="127"/>
      <c r="M44" s="128"/>
      <c r="N44" s="86">
        <f t="shared" si="1"/>
        <v>0</v>
      </c>
      <c r="O44" s="263">
        <f t="shared" si="21"/>
        <v>0</v>
      </c>
      <c r="P44" s="86">
        <f t="shared" si="2"/>
        <v>0</v>
      </c>
      <c r="Q44" s="83">
        <f t="shared" si="3"/>
        <v>0</v>
      </c>
      <c r="R44" s="89">
        <v>1</v>
      </c>
      <c r="S44" s="90"/>
      <c r="T44" s="272"/>
      <c r="U44" s="139"/>
      <c r="V44" s="139"/>
      <c r="W44" s="138"/>
      <c r="X44" s="140"/>
      <c r="Y44" s="139"/>
      <c r="Z44" s="132"/>
      <c r="AA44" s="137"/>
      <c r="AB44" s="130"/>
      <c r="AC44" s="130"/>
      <c r="AD44" s="131"/>
      <c r="AE44" s="132"/>
      <c r="AF44" s="49">
        <f t="shared" si="4"/>
        <v>0</v>
      </c>
      <c r="AG44" s="272"/>
      <c r="AH44" s="45">
        <f t="shared" si="5"/>
        <v>0</v>
      </c>
      <c r="AI44" s="272"/>
      <c r="AJ44" s="175" t="str">
        <f t="shared" si="6"/>
        <v/>
      </c>
    </row>
    <row r="45" spans="1:36" s="151" customFormat="1">
      <c r="A45" s="275"/>
      <c r="B45" s="276" t="s">
        <v>290</v>
      </c>
      <c r="C45" s="277"/>
      <c r="D45" s="278"/>
      <c r="E45" s="279"/>
      <c r="F45" s="280"/>
      <c r="G45" s="281"/>
      <c r="H45" s="282"/>
      <c r="I45" s="283">
        <f t="shared" ref="I45:P45" si="22">SUM(I10:I44)</f>
        <v>0</v>
      </c>
      <c r="J45" s="284">
        <f t="shared" si="22"/>
        <v>0</v>
      </c>
      <c r="K45" s="285">
        <f t="shared" si="22"/>
        <v>0</v>
      </c>
      <c r="L45" s="286">
        <f t="shared" si="22"/>
        <v>0</v>
      </c>
      <c r="M45" s="287">
        <f t="shared" si="22"/>
        <v>0</v>
      </c>
      <c r="N45" s="288">
        <f t="shared" si="22"/>
        <v>0</v>
      </c>
      <c r="O45" s="288">
        <f t="shared" si="22"/>
        <v>0</v>
      </c>
      <c r="P45" s="288">
        <f t="shared" si="22"/>
        <v>0</v>
      </c>
      <c r="Q45" s="289"/>
      <c r="R45" s="95"/>
      <c r="S45" s="96"/>
      <c r="T45" s="290"/>
      <c r="U45" s="46">
        <f t="shared" ref="U45:AF45" si="23">SUM(U10:U44)</f>
        <v>0</v>
      </c>
      <c r="V45" s="46">
        <f t="shared" si="23"/>
        <v>0</v>
      </c>
      <c r="W45" s="68">
        <f t="shared" si="23"/>
        <v>0</v>
      </c>
      <c r="X45" s="50">
        <f t="shared" si="23"/>
        <v>0</v>
      </c>
      <c r="Y45" s="46">
        <f t="shared" si="23"/>
        <v>0</v>
      </c>
      <c r="Z45" s="48">
        <f t="shared" si="23"/>
        <v>0</v>
      </c>
      <c r="AA45" s="51">
        <f t="shared" si="23"/>
        <v>0</v>
      </c>
      <c r="AB45" s="47">
        <f t="shared" si="23"/>
        <v>0</v>
      </c>
      <c r="AC45" s="47">
        <f t="shared" si="23"/>
        <v>0</v>
      </c>
      <c r="AD45" s="47">
        <f>SUM(AD10:AD44)</f>
        <v>0</v>
      </c>
      <c r="AE45" s="48">
        <f t="shared" si="23"/>
        <v>0</v>
      </c>
      <c r="AF45" s="50">
        <f t="shared" si="23"/>
        <v>0</v>
      </c>
      <c r="AG45" s="290"/>
      <c r="AH45" s="46">
        <f>SUM(AH10:AH44)</f>
        <v>0</v>
      </c>
      <c r="AI45" s="290"/>
      <c r="AJ45" s="189"/>
    </row>
    <row r="47" spans="1:36">
      <c r="N47" s="40" t="s">
        <v>169</v>
      </c>
      <c r="O47" s="2">
        <f>Adminstration!F12</f>
        <v>0</v>
      </c>
    </row>
    <row r="48" spans="1:36">
      <c r="N48" s="40" t="s">
        <v>170</v>
      </c>
      <c r="O48" s="2">
        <f>+O45-O47</f>
        <v>0</v>
      </c>
    </row>
    <row r="49" spans="2:36">
      <c r="N49"/>
      <c r="O49"/>
    </row>
    <row r="50" spans="2:36">
      <c r="B50" s="224" t="s">
        <v>171</v>
      </c>
      <c r="C50" s="224" t="s">
        <v>172</v>
      </c>
      <c r="D50" s="224" t="s">
        <v>51</v>
      </c>
      <c r="E50" s="225" t="s">
        <v>173</v>
      </c>
      <c r="F50" s="225" t="s">
        <v>99</v>
      </c>
      <c r="G50" s="175"/>
      <c r="H50" s="193"/>
      <c r="L50" s="175"/>
      <c r="N50" s="40" t="s">
        <v>305</v>
      </c>
      <c r="O50">
        <f>Adminstration!$G$11</f>
        <v>0</v>
      </c>
      <c r="Q50" s="97"/>
      <c r="S50" s="241"/>
      <c r="T50" s="291"/>
      <c r="AJ50"/>
    </row>
    <row r="51" spans="2:36">
      <c r="B51" s="41" t="str">
        <f>IF(B10="","",B10)</f>
        <v>MH/SUD Evaluation/Management services</v>
      </c>
      <c r="C51" s="52" t="str">
        <f>IF($C$50=$O$50,IF(B51="","",(I10+J10)/($I$45+$J$45)*$O$47),"")</f>
        <v/>
      </c>
      <c r="D51" s="69" t="str">
        <f>IF($D$50=$O$50,IF(B51="","",(I10/$I$45)*$O$47),"")</f>
        <v/>
      </c>
      <c r="E51" s="69" t="str">
        <f>IF($E$50=$O$50,(N10/$N$45)*$O$47,"")</f>
        <v/>
      </c>
      <c r="F51" s="100"/>
      <c r="G51" s="175"/>
      <c r="H51" s="193"/>
      <c r="L51" s="175"/>
      <c r="Q51" s="97"/>
      <c r="S51" s="241"/>
      <c r="T51" s="291"/>
      <c r="AJ51"/>
    </row>
    <row r="52" spans="2:36">
      <c r="B52" s="41" t="str">
        <f t="shared" ref="B52:B85" si="24">IF(B11="","",B11)</f>
        <v>MH/SUD Nursing Services Individual</v>
      </c>
      <c r="C52" s="52" t="str">
        <f t="shared" ref="C52:C85" si="25">IF($C$50=$O$50,IF(B52="","",(I11+J11)/($I$45+$J$45)*$O$47),"")</f>
        <v/>
      </c>
      <c r="D52" s="69" t="str">
        <f t="shared" ref="D52:D85" si="26">IF($D$50=$O$50,IF(B52="","",(I11/$I$45)*$O$47),"")</f>
        <v/>
      </c>
      <c r="E52" s="69" t="str">
        <f t="shared" ref="E52:E85" si="27">IF($E$50=$O$50,(N11/$N$45)*$O$47,"")</f>
        <v/>
      </c>
      <c r="F52" s="100"/>
      <c r="G52" s="175"/>
      <c r="H52" s="193"/>
      <c r="L52" s="175"/>
      <c r="Q52" s="97"/>
      <c r="S52" s="241"/>
      <c r="T52" s="291"/>
      <c r="AJ52"/>
    </row>
    <row r="53" spans="2:36">
      <c r="B53" s="41" t="str">
        <f t="shared" si="24"/>
        <v>MH/SUD Nursing Services Group</v>
      </c>
      <c r="C53" s="52" t="str">
        <f t="shared" si="25"/>
        <v/>
      </c>
      <c r="D53" s="69" t="str">
        <f t="shared" si="26"/>
        <v/>
      </c>
      <c r="E53" s="69" t="str">
        <f t="shared" si="27"/>
        <v/>
      </c>
      <c r="F53" s="100"/>
      <c r="G53" s="175"/>
      <c r="H53" s="193"/>
      <c r="L53" s="175"/>
      <c r="Q53" s="97"/>
      <c r="S53" s="241"/>
      <c r="T53" s="291"/>
      <c r="AJ53"/>
    </row>
    <row r="54" spans="2:36">
      <c r="B54" s="41" t="str">
        <f t="shared" si="24"/>
        <v>MH/SUD Nursing Services WM ASAM2</v>
      </c>
      <c r="C54" s="52" t="str">
        <f t="shared" si="25"/>
        <v/>
      </c>
      <c r="D54" s="69" t="str">
        <f t="shared" si="26"/>
        <v/>
      </c>
      <c r="E54" s="69" t="str">
        <f t="shared" si="27"/>
        <v/>
      </c>
      <c r="F54" s="100"/>
      <c r="G54" s="175"/>
      <c r="H54" s="193"/>
      <c r="L54" s="175"/>
      <c r="Q54" s="97"/>
      <c r="S54" s="241"/>
      <c r="T54" s="291"/>
      <c r="AJ54"/>
    </row>
    <row r="55" spans="2:36">
      <c r="B55" s="41" t="str">
        <f t="shared" si="24"/>
        <v>SUD Drug Testing</v>
      </c>
      <c r="C55" s="52" t="str">
        <f t="shared" si="25"/>
        <v/>
      </c>
      <c r="D55" s="69" t="str">
        <f t="shared" si="26"/>
        <v/>
      </c>
      <c r="E55" s="69" t="str">
        <f t="shared" si="27"/>
        <v/>
      </c>
      <c r="F55" s="100"/>
      <c r="G55" s="175"/>
      <c r="H55" s="193"/>
      <c r="L55" s="175"/>
      <c r="Q55" s="97"/>
      <c r="S55" s="241"/>
      <c r="T55" s="291"/>
      <c r="AJ55"/>
    </row>
    <row r="56" spans="2:36">
      <c r="B56" s="41" t="str">
        <f t="shared" si="24"/>
        <v>MH/SUD Medication Assisted Treatment (MAT) Medications Only</v>
      </c>
      <c r="C56" s="52" t="str">
        <f t="shared" si="25"/>
        <v/>
      </c>
      <c r="D56" s="69" t="str">
        <f t="shared" si="26"/>
        <v/>
      </c>
      <c r="E56" s="69" t="str">
        <f t="shared" si="27"/>
        <v/>
      </c>
      <c r="F56" s="100"/>
      <c r="G56" s="175"/>
      <c r="H56" s="193"/>
      <c r="L56" s="175"/>
      <c r="Q56" s="97"/>
      <c r="S56" s="241"/>
      <c r="T56" s="291"/>
      <c r="AJ56"/>
    </row>
    <row r="57" spans="2:36">
      <c r="B57" s="41" t="str">
        <f t="shared" si="24"/>
        <v>MH/SUD Diagnostic Evaluation/Assessment</v>
      </c>
      <c r="C57" s="52" t="str">
        <f t="shared" si="25"/>
        <v/>
      </c>
      <c r="D57" s="69" t="str">
        <f t="shared" si="26"/>
        <v/>
      </c>
      <c r="E57" s="69" t="str">
        <f t="shared" si="27"/>
        <v/>
      </c>
      <c r="F57" s="100"/>
      <c r="G57" s="175"/>
      <c r="H57" s="193"/>
      <c r="L57" s="175"/>
      <c r="Q57" s="97"/>
      <c r="S57" s="241"/>
      <c r="T57" s="291"/>
      <c r="AJ57"/>
    </row>
    <row r="58" spans="2:36">
      <c r="B58" s="41" t="str">
        <f t="shared" si="24"/>
        <v>MH/SUD Diagnostic Eval w/Medical</v>
      </c>
      <c r="C58" s="52" t="str">
        <f t="shared" si="25"/>
        <v/>
      </c>
      <c r="D58" s="69" t="str">
        <f t="shared" si="26"/>
        <v/>
      </c>
      <c r="E58" s="69" t="str">
        <f t="shared" si="27"/>
        <v/>
      </c>
      <c r="F58" s="100"/>
      <c r="G58" s="175"/>
      <c r="H58" s="193"/>
      <c r="L58" s="175"/>
      <c r="Q58" s="97"/>
      <c r="S58" s="241"/>
      <c r="T58" s="291"/>
      <c r="AJ58"/>
    </row>
    <row r="59" spans="2:36">
      <c r="B59" s="41" t="str">
        <f t="shared" si="24"/>
        <v>MH Screening, Brief Intervention and Referral to Treatment (SBIRT)</v>
      </c>
      <c r="C59" s="52" t="str">
        <f t="shared" si="25"/>
        <v/>
      </c>
      <c r="D59" s="69" t="str">
        <f t="shared" si="26"/>
        <v/>
      </c>
      <c r="E59" s="69" t="str">
        <f t="shared" si="27"/>
        <v/>
      </c>
      <c r="F59" s="100"/>
      <c r="G59" s="175"/>
      <c r="H59" s="193"/>
      <c r="L59" s="175"/>
      <c r="Q59" s="97"/>
      <c r="S59" s="241"/>
      <c r="T59" s="291"/>
      <c r="AJ59"/>
    </row>
    <row r="60" spans="2:36">
      <c r="B60" s="41" t="str">
        <f t="shared" si="24"/>
        <v>MH/SUD Child and Adolescent Needs and Strengths (CANS)</v>
      </c>
      <c r="C60" s="52" t="str">
        <f t="shared" si="25"/>
        <v/>
      </c>
      <c r="D60" s="69" t="str">
        <f t="shared" si="26"/>
        <v/>
      </c>
      <c r="E60" s="69" t="str">
        <f t="shared" si="27"/>
        <v/>
      </c>
      <c r="F60" s="100"/>
      <c r="G60" s="175"/>
      <c r="H60" s="193"/>
      <c r="L60" s="175"/>
      <c r="Q60" s="97"/>
      <c r="S60" s="241"/>
      <c r="T60" s="291"/>
      <c r="AJ60"/>
    </row>
    <row r="61" spans="2:36">
      <c r="B61" s="41" t="str">
        <f t="shared" si="24"/>
        <v>MH/SUD Psychological Testing</v>
      </c>
      <c r="C61" s="52" t="str">
        <f t="shared" si="25"/>
        <v/>
      </c>
      <c r="D61" s="69" t="str">
        <f t="shared" si="26"/>
        <v/>
      </c>
      <c r="E61" s="69" t="str">
        <f t="shared" si="27"/>
        <v/>
      </c>
      <c r="F61" s="100"/>
      <c r="G61" s="175"/>
      <c r="H61" s="193"/>
      <c r="L61" s="175"/>
      <c r="Q61" s="97"/>
      <c r="S61" s="241"/>
      <c r="T61" s="291"/>
      <c r="AJ61"/>
    </row>
    <row r="62" spans="2:36">
      <c r="B62" s="41" t="str">
        <f t="shared" si="24"/>
        <v>MH/SUD Psychotherapy Individual</v>
      </c>
      <c r="C62" s="52" t="str">
        <f t="shared" si="25"/>
        <v/>
      </c>
      <c r="D62" s="69" t="str">
        <f t="shared" si="26"/>
        <v/>
      </c>
      <c r="E62" s="69" t="str">
        <f t="shared" si="27"/>
        <v/>
      </c>
      <c r="F62" s="100"/>
      <c r="G62" s="175"/>
      <c r="H62" s="193"/>
      <c r="L62" s="175"/>
      <c r="Q62" s="97"/>
      <c r="S62" s="241"/>
      <c r="T62" s="291"/>
      <c r="AJ62"/>
    </row>
    <row r="63" spans="2:36">
      <c r="B63" s="41" t="str">
        <f t="shared" si="24"/>
        <v>MH/SUD Psychotherapy Family</v>
      </c>
      <c r="C63" s="52" t="str">
        <f t="shared" si="25"/>
        <v/>
      </c>
      <c r="D63" s="69" t="str">
        <f t="shared" si="26"/>
        <v/>
      </c>
      <c r="E63" s="69" t="str">
        <f t="shared" si="27"/>
        <v/>
      </c>
      <c r="F63" s="100"/>
      <c r="G63" s="175"/>
      <c r="H63" s="193"/>
      <c r="L63" s="175"/>
      <c r="Q63" s="97"/>
      <c r="S63" s="241"/>
      <c r="T63" s="291"/>
      <c r="AJ63"/>
    </row>
    <row r="64" spans="2:36">
      <c r="B64" s="41" t="str">
        <f t="shared" si="24"/>
        <v>MH/SUD Psychotherapy Group</v>
      </c>
      <c r="C64" s="52" t="str">
        <f t="shared" si="25"/>
        <v/>
      </c>
      <c r="D64" s="69" t="str">
        <f t="shared" si="26"/>
        <v/>
      </c>
      <c r="E64" s="69" t="str">
        <f t="shared" si="27"/>
        <v/>
      </c>
      <c r="F64" s="100"/>
      <c r="G64" s="175"/>
      <c r="H64" s="193"/>
      <c r="L64" s="175"/>
      <c r="Q64" s="97"/>
      <c r="S64" s="241"/>
      <c r="T64" s="291"/>
      <c r="AJ64"/>
    </row>
    <row r="65" spans="2:36">
      <c r="B65" s="41" t="str">
        <f t="shared" si="24"/>
        <v>MH/SUD Psychotherapy Crisis</v>
      </c>
      <c r="C65" s="52" t="str">
        <f t="shared" si="25"/>
        <v/>
      </c>
      <c r="D65" s="69" t="str">
        <f t="shared" si="26"/>
        <v/>
      </c>
      <c r="E65" s="69" t="str">
        <f t="shared" si="27"/>
        <v/>
      </c>
      <c r="F65" s="100"/>
      <c r="G65" s="175"/>
      <c r="H65" s="193"/>
      <c r="L65" s="175"/>
      <c r="Q65" s="97"/>
      <c r="S65" s="241"/>
      <c r="T65" s="291"/>
      <c r="AJ65"/>
    </row>
    <row r="66" spans="2:36">
      <c r="B66" s="41" t="str">
        <f t="shared" si="24"/>
        <v>MH/SUD Crisis Services (RN Nursing Services, PSR, TBS, 30min Counseling)</v>
      </c>
      <c r="C66" s="52" t="str">
        <f t="shared" si="25"/>
        <v/>
      </c>
      <c r="D66" s="69" t="str">
        <f t="shared" si="26"/>
        <v/>
      </c>
      <c r="E66" s="69" t="str">
        <f t="shared" si="27"/>
        <v/>
      </c>
      <c r="F66" s="100"/>
      <c r="G66" s="175"/>
      <c r="H66" s="193"/>
      <c r="L66" s="175"/>
      <c r="Q66" s="97"/>
      <c r="S66" s="241"/>
      <c r="T66" s="291"/>
      <c r="AJ66"/>
    </row>
    <row r="67" spans="2:36">
      <c r="B67" s="41" t="str">
        <f t="shared" si="24"/>
        <v>MH Psychosocial Rehabilitation (PSR)</v>
      </c>
      <c r="C67" s="52" t="str">
        <f t="shared" si="25"/>
        <v/>
      </c>
      <c r="D67" s="69" t="str">
        <f t="shared" si="26"/>
        <v/>
      </c>
      <c r="E67" s="69" t="str">
        <f t="shared" si="27"/>
        <v/>
      </c>
      <c r="F67" s="100"/>
      <c r="G67" s="175"/>
      <c r="H67" s="193"/>
      <c r="L67" s="175"/>
      <c r="Q67" s="97"/>
      <c r="S67" s="241"/>
      <c r="T67" s="291"/>
      <c r="AJ67"/>
    </row>
    <row r="68" spans="2:36">
      <c r="B68" s="41" t="str">
        <f t="shared" si="24"/>
        <v>MH Therapeutic Behavioral Services (TBS)</v>
      </c>
      <c r="C68" s="52" t="str">
        <f t="shared" si="25"/>
        <v/>
      </c>
      <c r="D68" s="69" t="str">
        <f t="shared" si="26"/>
        <v/>
      </c>
      <c r="E68" s="69" t="str">
        <f t="shared" si="27"/>
        <v/>
      </c>
      <c r="F68" s="100"/>
      <c r="G68" s="175"/>
      <c r="H68" s="193"/>
      <c r="L68" s="175"/>
      <c r="Q68" s="97"/>
      <c r="S68" s="241"/>
      <c r="T68" s="291"/>
      <c r="AJ68"/>
    </row>
    <row r="69" spans="2:36">
      <c r="B69" s="41" t="str">
        <f t="shared" si="24"/>
        <v>MH Community Psych Supportive Treatment (CPST)</v>
      </c>
      <c r="C69" s="52" t="str">
        <f t="shared" si="25"/>
        <v/>
      </c>
      <c r="D69" s="69" t="str">
        <f t="shared" si="26"/>
        <v/>
      </c>
      <c r="E69" s="69" t="str">
        <f t="shared" si="27"/>
        <v/>
      </c>
      <c r="F69" s="100"/>
      <c r="G69" s="175"/>
      <c r="H69" s="193"/>
      <c r="L69" s="175"/>
      <c r="Q69" s="97"/>
      <c r="S69" s="241"/>
      <c r="T69" s="291"/>
      <c r="AJ69"/>
    </row>
    <row r="70" spans="2:36">
      <c r="B70" s="41" t="str">
        <f t="shared" si="24"/>
        <v>SUD Case Management</v>
      </c>
      <c r="C70" s="52" t="str">
        <f t="shared" si="25"/>
        <v/>
      </c>
      <c r="D70" s="69" t="str">
        <f t="shared" si="26"/>
        <v/>
      </c>
      <c r="E70" s="69" t="str">
        <f t="shared" si="27"/>
        <v/>
      </c>
      <c r="F70" s="100"/>
      <c r="G70" s="175"/>
      <c r="H70" s="193"/>
      <c r="L70" s="175"/>
      <c r="Q70" s="97"/>
      <c r="S70" s="241"/>
      <c r="T70" s="291"/>
      <c r="AJ70"/>
    </row>
    <row r="71" spans="2:36">
      <c r="B71" s="41" t="str">
        <f t="shared" si="24"/>
        <v>MH/SUD Peer Recovery Support</v>
      </c>
      <c r="C71" s="52" t="str">
        <f t="shared" si="25"/>
        <v/>
      </c>
      <c r="D71" s="69" t="str">
        <f t="shared" si="26"/>
        <v/>
      </c>
      <c r="E71" s="69" t="str">
        <f t="shared" si="27"/>
        <v/>
      </c>
      <c r="F71" s="100"/>
      <c r="G71" s="175"/>
      <c r="H71" s="193"/>
      <c r="L71" s="175"/>
      <c r="Q71" s="97"/>
      <c r="S71" s="241"/>
      <c r="T71" s="291"/>
      <c r="AJ71"/>
    </row>
    <row r="72" spans="2:36">
      <c r="B72" s="41" t="str">
        <f t="shared" si="24"/>
        <v>MH Assertive Community Treatment (ACT)</v>
      </c>
      <c r="C72" s="52" t="str">
        <f t="shared" si="25"/>
        <v/>
      </c>
      <c r="D72" s="69" t="str">
        <f t="shared" si="26"/>
        <v/>
      </c>
      <c r="E72" s="69" t="str">
        <f t="shared" si="27"/>
        <v/>
      </c>
      <c r="F72" s="100"/>
      <c r="G72" s="175"/>
      <c r="H72" s="193"/>
      <c r="L72" s="175"/>
      <c r="Q72" s="97"/>
      <c r="S72" s="241"/>
      <c r="T72" s="291"/>
      <c r="AJ72"/>
    </row>
    <row r="73" spans="2:36">
      <c r="B73" s="41" t="str">
        <f t="shared" si="24"/>
        <v>MH Day Treatment - per hour</v>
      </c>
      <c r="C73" s="52" t="str">
        <f t="shared" si="25"/>
        <v/>
      </c>
      <c r="D73" s="69" t="str">
        <f t="shared" si="26"/>
        <v/>
      </c>
      <c r="E73" s="69" t="str">
        <f t="shared" si="27"/>
        <v/>
      </c>
      <c r="F73" s="100"/>
      <c r="G73" s="175"/>
      <c r="H73" s="193"/>
      <c r="L73" s="175"/>
      <c r="Q73" s="97"/>
      <c r="S73" s="241"/>
      <c r="T73" s="291"/>
      <c r="AJ73"/>
    </row>
    <row r="74" spans="2:36">
      <c r="B74" s="41" t="str">
        <f t="shared" si="24"/>
        <v>MH Day Treatment - per diem</v>
      </c>
      <c r="C74" s="52" t="str">
        <f t="shared" si="25"/>
        <v/>
      </c>
      <c r="D74" s="69" t="str">
        <f t="shared" si="26"/>
        <v/>
      </c>
      <c r="E74" s="69" t="str">
        <f t="shared" si="27"/>
        <v/>
      </c>
      <c r="F74" s="100"/>
      <c r="G74" s="175"/>
      <c r="H74" s="193"/>
      <c r="L74" s="175"/>
      <c r="Q74" s="97"/>
      <c r="S74" s="241"/>
      <c r="T74" s="291"/>
      <c r="AJ74"/>
    </row>
    <row r="75" spans="2:36">
      <c r="B75" s="41" t="str">
        <f t="shared" si="24"/>
        <v>MH Intensive Home-Based Treatment (IHBT)</v>
      </c>
      <c r="C75" s="52" t="str">
        <f t="shared" si="25"/>
        <v/>
      </c>
      <c r="D75" s="69" t="str">
        <f t="shared" si="26"/>
        <v/>
      </c>
      <c r="E75" s="69" t="str">
        <f t="shared" si="27"/>
        <v/>
      </c>
      <c r="F75" s="100"/>
    </row>
    <row r="76" spans="2:36">
      <c r="B76" s="41" t="str">
        <f t="shared" si="24"/>
        <v>MH Inpatient Psychiatric Service - Private hospital only</v>
      </c>
      <c r="C76" s="52" t="str">
        <f t="shared" si="25"/>
        <v/>
      </c>
      <c r="D76" s="69" t="str">
        <f t="shared" si="26"/>
        <v/>
      </c>
      <c r="E76" s="69" t="str">
        <f t="shared" si="27"/>
        <v/>
      </c>
      <c r="F76" s="100"/>
    </row>
    <row r="77" spans="2:36">
      <c r="B77" s="41" t="str">
        <f t="shared" si="24"/>
        <v>SUD Acute Detoxification - Hospital</v>
      </c>
      <c r="C77" s="52" t="str">
        <f t="shared" si="25"/>
        <v/>
      </c>
      <c r="D77" s="69" t="str">
        <f t="shared" si="26"/>
        <v/>
      </c>
      <c r="E77" s="69" t="str">
        <f t="shared" si="27"/>
        <v/>
      </c>
      <c r="F77" s="100"/>
    </row>
    <row r="78" spans="2:36">
      <c r="B78" s="41" t="str">
        <f t="shared" si="24"/>
        <v>SUD Ambulatory Detox-Program Rate</v>
      </c>
      <c r="C78" s="52" t="str">
        <f t="shared" si="25"/>
        <v/>
      </c>
      <c r="D78" s="69" t="str">
        <f t="shared" si="26"/>
        <v/>
      </c>
      <c r="E78" s="69" t="str">
        <f t="shared" si="27"/>
        <v/>
      </c>
      <c r="F78" s="100"/>
    </row>
    <row r="79" spans="2:36">
      <c r="B79" s="41" t="str">
        <f t="shared" si="24"/>
        <v>SUD Halfway House (ASAM 3.1)</v>
      </c>
      <c r="C79" s="52" t="str">
        <f t="shared" si="25"/>
        <v/>
      </c>
      <c r="D79" s="69" t="str">
        <f t="shared" si="26"/>
        <v/>
      </c>
      <c r="E79" s="69" t="str">
        <f t="shared" si="27"/>
        <v/>
      </c>
      <c r="F79" s="100"/>
    </row>
    <row r="80" spans="2:36">
      <c r="B80" s="41" t="str">
        <f t="shared" si="24"/>
        <v>SUD Residential Inpatient Sub-acute Detoxification (ASAM 3.2)</v>
      </c>
      <c r="C80" s="52" t="str">
        <f t="shared" si="25"/>
        <v/>
      </c>
      <c r="D80" s="69" t="str">
        <f t="shared" si="26"/>
        <v/>
      </c>
      <c r="E80" s="69" t="str">
        <f t="shared" si="27"/>
        <v/>
      </c>
      <c r="F80" s="100"/>
    </row>
    <row r="81" spans="2:6">
      <c r="B81" s="41" t="str">
        <f t="shared" si="24"/>
        <v>SUD High Intensity Residential (ASAM 3.3 &amp; 3.5)</v>
      </c>
      <c r="C81" s="52" t="str">
        <f t="shared" si="25"/>
        <v/>
      </c>
      <c r="D81" s="69" t="str">
        <f t="shared" si="26"/>
        <v/>
      </c>
      <c r="E81" s="69" t="str">
        <f t="shared" si="27"/>
        <v/>
      </c>
      <c r="F81" s="100"/>
    </row>
    <row r="82" spans="2:6">
      <c r="B82" s="41" t="str">
        <f t="shared" si="24"/>
        <v>SUD Medically Monitored Intensive Inpatient (ASAM 3.7)</v>
      </c>
      <c r="C82" s="52" t="str">
        <f t="shared" si="25"/>
        <v/>
      </c>
      <c r="D82" s="69" t="str">
        <f t="shared" si="26"/>
        <v/>
      </c>
      <c r="E82" s="69" t="str">
        <f t="shared" si="27"/>
        <v/>
      </c>
      <c r="F82" s="100"/>
    </row>
    <row r="83" spans="2:6">
      <c r="B83" s="41" t="str">
        <f t="shared" si="24"/>
        <v>SUD Medically Monitored Inpatient Withdrawal (ASAM 3.7)</v>
      </c>
      <c r="C83" s="52" t="str">
        <f t="shared" si="25"/>
        <v/>
      </c>
      <c r="D83" s="69" t="str">
        <f t="shared" si="26"/>
        <v/>
      </c>
      <c r="E83" s="69" t="str">
        <f t="shared" si="27"/>
        <v/>
      </c>
      <c r="F83" s="100"/>
    </row>
    <row r="84" spans="2:6">
      <c r="B84" s="41" t="str">
        <f t="shared" si="24"/>
        <v>MH SRS Peer Recovery</v>
      </c>
      <c r="C84" s="52" t="str">
        <f t="shared" si="25"/>
        <v/>
      </c>
      <c r="D84" s="69" t="str">
        <f t="shared" si="26"/>
        <v/>
      </c>
      <c r="E84" s="69" t="str">
        <f t="shared" si="27"/>
        <v/>
      </c>
      <c r="F84" s="100"/>
    </row>
    <row r="85" spans="2:6">
      <c r="B85" s="41" t="str">
        <f t="shared" si="24"/>
        <v>MH SRS Supported Employment</v>
      </c>
      <c r="C85" s="52" t="str">
        <f t="shared" si="25"/>
        <v/>
      </c>
      <c r="D85" s="69" t="str">
        <f t="shared" si="26"/>
        <v/>
      </c>
      <c r="E85" s="69" t="str">
        <f t="shared" si="27"/>
        <v/>
      </c>
      <c r="F85" s="100"/>
    </row>
    <row r="86" spans="2:6">
      <c r="B86" s="292"/>
    </row>
    <row r="87" spans="2:6">
      <c r="B87" s="292"/>
    </row>
  </sheetData>
  <sheetProtection algorithmName="SHA-512" hashValue="fbdtuVGZ1inuuhoczTACR8Alq3wl9JU7wUd7E4+UwhHqtFmatSwnpciKxF42WInCYMjgino2K1e80qAcT4S1/w==" saltValue="hkccZaw4uEpcskJzU4aQIQ==" spinCount="100000" sheet="1" objects="1" scenarios="1"/>
  <mergeCells count="33">
    <mergeCell ref="C1:D1"/>
    <mergeCell ref="G5:I5"/>
    <mergeCell ref="G4:I4"/>
    <mergeCell ref="AA8:AE8"/>
    <mergeCell ref="E8:H8"/>
    <mergeCell ref="E7:Q7"/>
    <mergeCell ref="U8:W8"/>
    <mergeCell ref="U7:AF7"/>
    <mergeCell ref="P8:P9"/>
    <mergeCell ref="Q8:Q9"/>
    <mergeCell ref="R8:S8"/>
    <mergeCell ref="X8:Z8"/>
    <mergeCell ref="I8:J8"/>
    <mergeCell ref="K8:L8"/>
    <mergeCell ref="M8:M9"/>
    <mergeCell ref="O8:O9"/>
    <mergeCell ref="N8:N9"/>
    <mergeCell ref="V2:Z2"/>
    <mergeCell ref="A8:A9"/>
    <mergeCell ref="B8:B9"/>
    <mergeCell ref="C8:C9"/>
    <mergeCell ref="D8:D9"/>
    <mergeCell ref="J2:O2"/>
    <mergeCell ref="J3:L3"/>
    <mergeCell ref="M3:N3"/>
    <mergeCell ref="O3:P3"/>
    <mergeCell ref="J4:L4"/>
    <mergeCell ref="M4:N4"/>
    <mergeCell ref="O4:P4"/>
    <mergeCell ref="J5:L5"/>
    <mergeCell ref="M5:N5"/>
    <mergeCell ref="O5:P5"/>
    <mergeCell ref="G3:I3"/>
  </mergeCells>
  <conditionalFormatting sqref="Q4">
    <cfRule type="cellIs" dxfId="12" priority="2" operator="lessThan">
      <formula>1</formula>
    </cfRule>
    <cfRule type="cellIs" dxfId="11" priority="3" operator="equal">
      <formula>1</formula>
    </cfRule>
    <cfRule type="cellIs" dxfId="10" priority="4" operator="greaterThan">
      <formula>1</formula>
    </cfRule>
  </conditionalFormatting>
  <conditionalFormatting sqref="Q5">
    <cfRule type="cellIs" dxfId="9" priority="1" operator="equal">
      <formula>"ERROR"</formula>
    </cfRule>
    <cfRule type="cellIs" dxfId="8" priority="5" operator="equal">
      <formula>$Q$4=100%</formula>
    </cfRule>
  </conditionalFormatting>
  <hyperlinks>
    <hyperlink ref="C1" location="Instructions!A24" display="INSTRUCTIONS - TREATMENT" xr:uid="{9DCF7B8F-5821-49E7-9318-3096F1CE7A5C}"/>
  </hyperlinks>
  <pageMargins left="0.25" right="0.25" top="0.5" bottom="0.5" header="0.3" footer="0.3"/>
  <pageSetup scale="4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51E1-88F8-4FEC-B4E2-B18AB66CD248}">
  <sheetPr codeName="Sheet5">
    <pageSetUpPr fitToPage="1"/>
  </sheetPr>
  <dimension ref="A1:Q56"/>
  <sheetViews>
    <sheetView workbookViewId="0"/>
  </sheetViews>
  <sheetFormatPr defaultColWidth="9.140625" defaultRowHeight="15"/>
  <cols>
    <col min="1" max="1" width="25" customWidth="1"/>
    <col min="2" max="3" width="14.140625" customWidth="1"/>
    <col min="4" max="4" width="17.140625" bestFit="1" customWidth="1"/>
    <col min="5" max="5" width="14.42578125" bestFit="1" customWidth="1"/>
    <col min="6" max="6" width="12.28515625" bestFit="1" customWidth="1"/>
    <col min="7" max="7" width="2.85546875" customWidth="1"/>
    <col min="8" max="8" width="16.7109375" customWidth="1"/>
    <col min="9" max="9" width="12.28515625" customWidth="1"/>
    <col min="10" max="10" width="12.140625" customWidth="1"/>
    <col min="11" max="11" width="2.85546875" customWidth="1"/>
    <col min="12" max="12" width="39.28515625" bestFit="1" customWidth="1"/>
    <col min="13" max="13" width="14.28515625" bestFit="1" customWidth="1"/>
    <col min="14" max="14" width="14.28515625" customWidth="1"/>
    <col min="15" max="15" width="17" bestFit="1" customWidth="1"/>
    <col min="16" max="16" width="14.28515625" bestFit="1" customWidth="1"/>
    <col min="17" max="17" width="15.28515625" customWidth="1"/>
  </cols>
  <sheetData>
    <row r="1" spans="1:17">
      <c r="A1" s="151" t="str">
        <f>"Prevention Services: " &amp; 'Total Agency'!B1</f>
        <v>Prevention Services: TEMPLATE</v>
      </c>
      <c r="C1" s="386" t="s">
        <v>434</v>
      </c>
      <c r="D1" s="386"/>
      <c r="L1" s="344" t="s">
        <v>71</v>
      </c>
      <c r="M1" s="344"/>
      <c r="N1" s="344"/>
      <c r="O1" s="344"/>
      <c r="P1" s="344"/>
    </row>
    <row r="2" spans="1:17">
      <c r="A2" t="str">
        <f>+'Total Agency'!B2</f>
        <v>FY2026</v>
      </c>
    </row>
    <row r="3" spans="1:17" ht="18.75">
      <c r="L3" s="385" t="s">
        <v>385</v>
      </c>
      <c r="M3" s="385"/>
      <c r="N3" s="385"/>
      <c r="O3" s="385"/>
      <c r="P3" s="385"/>
      <c r="Q3" s="385"/>
    </row>
    <row r="4" spans="1:17">
      <c r="A4" s="151" t="s">
        <v>70</v>
      </c>
    </row>
    <row r="5" spans="1:17">
      <c r="I5" s="227"/>
      <c r="J5" t="s">
        <v>331</v>
      </c>
      <c r="L5" s="228"/>
      <c r="M5" s="152" t="s">
        <v>320</v>
      </c>
      <c r="N5" s="152" t="s">
        <v>321</v>
      </c>
      <c r="O5" s="152" t="s">
        <v>30</v>
      </c>
      <c r="P5" s="152" t="s">
        <v>73</v>
      </c>
      <c r="Q5" s="152" t="s">
        <v>34</v>
      </c>
    </row>
    <row r="6" spans="1:17">
      <c r="A6" s="344" t="s">
        <v>386</v>
      </c>
      <c r="B6" s="344"/>
      <c r="C6" s="344"/>
      <c r="D6" s="344"/>
      <c r="E6" s="344"/>
      <c r="F6" s="344"/>
      <c r="I6" s="227"/>
      <c r="J6" s="76">
        <f>IF($Q$9=0,0,Q6/$Q$9)</f>
        <v>0</v>
      </c>
      <c r="L6" s="43" t="s">
        <v>325</v>
      </c>
      <c r="M6" s="229">
        <f>M19</f>
        <v>0</v>
      </c>
      <c r="N6" s="229">
        <f t="shared" ref="N6:Q6" si="0">N19</f>
        <v>0</v>
      </c>
      <c r="O6" s="229">
        <f t="shared" si="0"/>
        <v>0</v>
      </c>
      <c r="P6" s="229">
        <f t="shared" si="0"/>
        <v>0</v>
      </c>
      <c r="Q6" s="229">
        <f t="shared" si="0"/>
        <v>0</v>
      </c>
    </row>
    <row r="7" spans="1:17">
      <c r="A7" s="153" t="s">
        <v>322</v>
      </c>
      <c r="B7" s="152" t="s">
        <v>320</v>
      </c>
      <c r="C7" s="152" t="s">
        <v>321</v>
      </c>
      <c r="D7" s="152" t="s">
        <v>30</v>
      </c>
      <c r="E7" s="152" t="s">
        <v>73</v>
      </c>
      <c r="F7" s="152" t="s">
        <v>34</v>
      </c>
      <c r="I7" s="227"/>
      <c r="J7" s="76">
        <f t="shared" ref="J7:J8" si="1">IF($Q$9=0,0,Q7/$Q$9)</f>
        <v>0</v>
      </c>
      <c r="L7" s="43" t="s">
        <v>326</v>
      </c>
      <c r="M7" s="188">
        <f>M29</f>
        <v>0</v>
      </c>
      <c r="N7" s="188">
        <f t="shared" ref="N7:Q7" si="2">N29</f>
        <v>0</v>
      </c>
      <c r="O7" s="188">
        <f t="shared" si="2"/>
        <v>0</v>
      </c>
      <c r="P7" s="188">
        <f t="shared" si="2"/>
        <v>0</v>
      </c>
      <c r="Q7" s="188">
        <f t="shared" si="2"/>
        <v>0</v>
      </c>
    </row>
    <row r="8" spans="1:17">
      <c r="A8" s="230" t="s">
        <v>51</v>
      </c>
      <c r="B8" s="141"/>
      <c r="C8" s="141"/>
      <c r="D8" s="141"/>
      <c r="E8" s="141"/>
      <c r="F8" s="73">
        <f>SUM(B8:E8)</f>
        <v>0</v>
      </c>
      <c r="I8" s="227"/>
      <c r="J8" s="76">
        <f t="shared" si="1"/>
        <v>0</v>
      </c>
      <c r="L8" s="43" t="s">
        <v>327</v>
      </c>
      <c r="M8" s="188">
        <f>M39</f>
        <v>0</v>
      </c>
      <c r="N8" s="188">
        <f t="shared" ref="N8:Q8" si="3">N39</f>
        <v>0</v>
      </c>
      <c r="O8" s="188">
        <f t="shared" si="3"/>
        <v>0</v>
      </c>
      <c r="P8" s="188">
        <f t="shared" si="3"/>
        <v>0</v>
      </c>
      <c r="Q8" s="188">
        <f t="shared" si="3"/>
        <v>0</v>
      </c>
    </row>
    <row r="9" spans="1:17">
      <c r="A9" s="230" t="s">
        <v>52</v>
      </c>
      <c r="B9" s="141"/>
      <c r="C9" s="141"/>
      <c r="D9" s="141"/>
      <c r="E9" s="141"/>
      <c r="F9" s="73">
        <f>SUM(B9:E9)</f>
        <v>0</v>
      </c>
      <c r="I9" s="227"/>
      <c r="L9" s="177" t="s">
        <v>34</v>
      </c>
      <c r="M9" s="188">
        <f>SUM(M6:M8)</f>
        <v>0</v>
      </c>
      <c r="N9" s="188">
        <f t="shared" ref="N9:Q9" si="4">SUM(N6:N8)</f>
        <v>0</v>
      </c>
      <c r="O9" s="188">
        <f t="shared" si="4"/>
        <v>0</v>
      </c>
      <c r="P9" s="188">
        <f t="shared" si="4"/>
        <v>0</v>
      </c>
      <c r="Q9" s="188">
        <f t="shared" si="4"/>
        <v>0</v>
      </c>
    </row>
    <row r="10" spans="1:17">
      <c r="A10" s="4" t="s">
        <v>172</v>
      </c>
      <c r="B10" s="74">
        <f>SUM(B8:B9)</f>
        <v>0</v>
      </c>
      <c r="C10" s="74">
        <f t="shared" ref="C10:F10" si="5">SUM(C8:C9)</f>
        <v>0</v>
      </c>
      <c r="D10" s="74">
        <f t="shared" si="5"/>
        <v>0</v>
      </c>
      <c r="E10" s="74">
        <f t="shared" si="5"/>
        <v>0</v>
      </c>
      <c r="F10" s="74">
        <f t="shared" si="5"/>
        <v>0</v>
      </c>
      <c r="I10" s="227"/>
      <c r="M10" s="189"/>
      <c r="N10" s="189"/>
      <c r="O10" s="189"/>
    </row>
    <row r="11" spans="1:17" ht="18.75">
      <c r="B11" s="2"/>
      <c r="C11" s="2"/>
      <c r="D11" s="2"/>
      <c r="E11" s="2"/>
      <c r="F11" s="2"/>
      <c r="I11" s="227"/>
      <c r="L11" s="382" t="s">
        <v>325</v>
      </c>
      <c r="M11" s="382"/>
      <c r="N11" s="382"/>
      <c r="O11" s="382"/>
      <c r="P11" s="382"/>
      <c r="Q11" s="382"/>
    </row>
    <row r="12" spans="1:17">
      <c r="A12" s="153" t="s">
        <v>72</v>
      </c>
      <c r="B12" s="152" t="s">
        <v>320</v>
      </c>
      <c r="C12" s="152" t="s">
        <v>321</v>
      </c>
      <c r="D12" s="152" t="s">
        <v>30</v>
      </c>
      <c r="E12" s="152" t="s">
        <v>73</v>
      </c>
      <c r="F12" s="152" t="s">
        <v>34</v>
      </c>
      <c r="L12" s="197" t="s">
        <v>74</v>
      </c>
      <c r="M12" s="152" t="s">
        <v>320</v>
      </c>
      <c r="N12" s="152" t="s">
        <v>321</v>
      </c>
      <c r="O12" s="152" t="s">
        <v>30</v>
      </c>
      <c r="P12" s="231" t="s">
        <v>73</v>
      </c>
      <c r="Q12" s="231" t="s">
        <v>34</v>
      </c>
    </row>
    <row r="13" spans="1:17">
      <c r="A13" s="6" t="s">
        <v>75</v>
      </c>
      <c r="B13" s="130"/>
      <c r="C13" s="130"/>
      <c r="D13" s="130"/>
      <c r="E13" s="130"/>
      <c r="F13" s="56">
        <f>SUM(B13:E13)</f>
        <v>0</v>
      </c>
      <c r="L13" s="232" t="s">
        <v>76</v>
      </c>
      <c r="M13" s="133"/>
      <c r="N13" s="133"/>
      <c r="O13" s="133"/>
      <c r="P13" s="130"/>
      <c r="Q13" s="45">
        <f>+M13+O13+P13</f>
        <v>0</v>
      </c>
    </row>
    <row r="14" spans="1:17">
      <c r="A14" s="5" t="s">
        <v>77</v>
      </c>
      <c r="B14" s="130"/>
      <c r="C14" s="130"/>
      <c r="D14" s="130"/>
      <c r="E14" s="130"/>
      <c r="F14" s="56">
        <f t="shared" ref="F14:F33" si="6">SUM(B14:E14)</f>
        <v>0</v>
      </c>
      <c r="H14" s="383" t="s">
        <v>328</v>
      </c>
      <c r="I14" s="384"/>
      <c r="L14" s="232" t="s">
        <v>78</v>
      </c>
      <c r="M14" s="130"/>
      <c r="N14" s="130"/>
      <c r="O14" s="130"/>
      <c r="P14" s="130"/>
      <c r="Q14" s="45">
        <f t="shared" ref="Q14:Q18" si="7">+M14+O14+P14</f>
        <v>0</v>
      </c>
    </row>
    <row r="15" spans="1:17">
      <c r="A15" s="154" t="s">
        <v>79</v>
      </c>
      <c r="B15" s="71"/>
      <c r="C15" s="71"/>
      <c r="D15" s="71"/>
      <c r="E15" s="71"/>
      <c r="F15" s="72"/>
      <c r="H15" s="153" t="s">
        <v>330</v>
      </c>
      <c r="I15" s="153" t="s">
        <v>46</v>
      </c>
      <c r="L15" s="232" t="s">
        <v>80</v>
      </c>
      <c r="M15" s="130"/>
      <c r="N15" s="130"/>
      <c r="O15" s="130"/>
      <c r="P15" s="130"/>
      <c r="Q15" s="45">
        <f t="shared" si="7"/>
        <v>0</v>
      </c>
    </row>
    <row r="16" spans="1:17">
      <c r="A16" s="155" t="s">
        <v>81</v>
      </c>
      <c r="B16" s="130"/>
      <c r="C16" s="130"/>
      <c r="D16" s="130"/>
      <c r="E16" s="130"/>
      <c r="F16" s="56">
        <f t="shared" si="6"/>
        <v>0</v>
      </c>
      <c r="H16" s="142"/>
      <c r="I16" s="143"/>
      <c r="L16" s="232" t="s">
        <v>82</v>
      </c>
      <c r="M16" s="130"/>
      <c r="N16" s="130"/>
      <c r="O16" s="130"/>
      <c r="P16" s="130"/>
      <c r="Q16" s="45">
        <f t="shared" si="7"/>
        <v>0</v>
      </c>
    </row>
    <row r="17" spans="1:17">
      <c r="A17" s="155" t="s">
        <v>83</v>
      </c>
      <c r="B17" s="130"/>
      <c r="C17" s="130"/>
      <c r="D17" s="130" t="s">
        <v>214</v>
      </c>
      <c r="E17" s="130"/>
      <c r="F17" s="56">
        <f t="shared" si="6"/>
        <v>0</v>
      </c>
      <c r="H17" s="142"/>
      <c r="I17" s="143"/>
      <c r="L17" s="232" t="s">
        <v>84</v>
      </c>
      <c r="M17" s="130"/>
      <c r="N17" s="130"/>
      <c r="O17" s="130"/>
      <c r="P17" s="130"/>
      <c r="Q17" s="45">
        <f t="shared" si="7"/>
        <v>0</v>
      </c>
    </row>
    <row r="18" spans="1:17">
      <c r="A18" s="155" t="s">
        <v>85</v>
      </c>
      <c r="B18" s="130"/>
      <c r="C18" s="130"/>
      <c r="D18" s="130"/>
      <c r="E18" s="130"/>
      <c r="F18" s="56">
        <f t="shared" si="6"/>
        <v>0</v>
      </c>
      <c r="H18" s="142"/>
      <c r="I18" s="143"/>
      <c r="L18" s="233" t="s">
        <v>86</v>
      </c>
      <c r="M18" s="130"/>
      <c r="N18" s="130"/>
      <c r="O18" s="130"/>
      <c r="P18" s="130"/>
      <c r="Q18" s="45">
        <f t="shared" si="7"/>
        <v>0</v>
      </c>
    </row>
    <row r="19" spans="1:17">
      <c r="A19" s="155" t="s">
        <v>87</v>
      </c>
      <c r="B19" s="130"/>
      <c r="C19" s="130"/>
      <c r="D19" s="130"/>
      <c r="E19" s="130"/>
      <c r="F19" s="56">
        <f t="shared" si="6"/>
        <v>0</v>
      </c>
      <c r="H19" s="142"/>
      <c r="I19" s="143"/>
      <c r="L19" s="41" t="s">
        <v>34</v>
      </c>
      <c r="M19" s="45">
        <f>SUM(M13:M18)</f>
        <v>0</v>
      </c>
      <c r="N19" s="45">
        <f>SUM(N13:N18)</f>
        <v>0</v>
      </c>
      <c r="O19" s="56">
        <f>SUM(O13:O18)</f>
        <v>0</v>
      </c>
      <c r="P19" s="56">
        <f>SUM(P13:P18)</f>
        <v>0</v>
      </c>
      <c r="Q19" s="45">
        <f>SUM(Q13:Q18)</f>
        <v>0</v>
      </c>
    </row>
    <row r="20" spans="1:17">
      <c r="A20" s="154" t="s">
        <v>88</v>
      </c>
      <c r="B20" s="71"/>
      <c r="C20" s="71"/>
      <c r="D20" s="71"/>
      <c r="E20" s="71"/>
      <c r="F20" s="72"/>
      <c r="H20" s="228" t="s">
        <v>34</v>
      </c>
      <c r="I20" s="9">
        <f>SUM(I16:I19)</f>
        <v>0</v>
      </c>
      <c r="N20" s="159"/>
      <c r="O20" s="159"/>
      <c r="P20" s="159"/>
      <c r="Q20" s="159"/>
    </row>
    <row r="21" spans="1:17" ht="18.75">
      <c r="A21" s="155" t="s">
        <v>89</v>
      </c>
      <c r="B21" s="130"/>
      <c r="C21" s="130"/>
      <c r="D21" s="130"/>
      <c r="E21" s="130"/>
      <c r="F21" s="56">
        <f t="shared" si="6"/>
        <v>0</v>
      </c>
      <c r="I21" s="159">
        <f>+I20-D48</f>
        <v>0</v>
      </c>
      <c r="J21" t="s">
        <v>90</v>
      </c>
      <c r="L21" s="382" t="s">
        <v>326</v>
      </c>
      <c r="M21" s="382"/>
      <c r="N21" s="382"/>
      <c r="O21" s="382"/>
      <c r="P21" s="382"/>
      <c r="Q21" s="382"/>
    </row>
    <row r="22" spans="1:17">
      <c r="A22" s="155" t="s">
        <v>91</v>
      </c>
      <c r="B22" s="130"/>
      <c r="C22" s="130"/>
      <c r="D22" s="130"/>
      <c r="E22" s="130"/>
      <c r="F22" s="56">
        <f t="shared" si="6"/>
        <v>0</v>
      </c>
      <c r="L22" s="197" t="s">
        <v>74</v>
      </c>
      <c r="M22" s="152" t="s">
        <v>320</v>
      </c>
      <c r="N22" s="152" t="s">
        <v>321</v>
      </c>
      <c r="O22" s="152" t="s">
        <v>30</v>
      </c>
      <c r="P22" s="231" t="s">
        <v>73</v>
      </c>
      <c r="Q22" s="231" t="s">
        <v>34</v>
      </c>
    </row>
    <row r="23" spans="1:17">
      <c r="A23" s="154" t="s">
        <v>92</v>
      </c>
      <c r="B23" s="71"/>
      <c r="C23" s="71"/>
      <c r="D23" s="71"/>
      <c r="E23" s="71"/>
      <c r="F23" s="72"/>
      <c r="H23" s="383" t="s">
        <v>329</v>
      </c>
      <c r="I23" s="384"/>
      <c r="L23" s="232" t="s">
        <v>76</v>
      </c>
      <c r="M23" s="133"/>
      <c r="N23" s="133"/>
      <c r="O23" s="133"/>
      <c r="P23" s="130"/>
      <c r="Q23" s="45">
        <f>+M23+O23+P23</f>
        <v>0</v>
      </c>
    </row>
    <row r="24" spans="1:17">
      <c r="A24" s="155" t="s">
        <v>93</v>
      </c>
      <c r="B24" s="130"/>
      <c r="C24" s="130"/>
      <c r="D24" s="130"/>
      <c r="E24" s="130"/>
      <c r="F24" s="56">
        <f t="shared" si="6"/>
        <v>0</v>
      </c>
      <c r="H24" s="153" t="s">
        <v>330</v>
      </c>
      <c r="I24" s="153" t="s">
        <v>46</v>
      </c>
      <c r="L24" s="232" t="s">
        <v>78</v>
      </c>
      <c r="M24" s="130"/>
      <c r="N24" s="130"/>
      <c r="O24" s="130"/>
      <c r="P24" s="130"/>
      <c r="Q24" s="45">
        <f t="shared" ref="Q24:Q28" si="8">+M24+O24+P24</f>
        <v>0</v>
      </c>
    </row>
    <row r="25" spans="1:17">
      <c r="A25" s="155" t="s">
        <v>94</v>
      </c>
      <c r="B25" s="130"/>
      <c r="C25" s="130"/>
      <c r="D25" s="130"/>
      <c r="E25" s="130"/>
      <c r="F25" s="56">
        <f t="shared" si="6"/>
        <v>0</v>
      </c>
      <c r="H25" s="142"/>
      <c r="I25" s="143"/>
      <c r="L25" s="232" t="s">
        <v>80</v>
      </c>
      <c r="M25" s="130"/>
      <c r="N25" s="130"/>
      <c r="O25" s="130"/>
      <c r="P25" s="130"/>
      <c r="Q25" s="45">
        <f t="shared" si="8"/>
        <v>0</v>
      </c>
    </row>
    <row r="26" spans="1:17">
      <c r="A26" s="156" t="s">
        <v>95</v>
      </c>
      <c r="B26" s="71"/>
      <c r="C26" s="71"/>
      <c r="D26" s="71"/>
      <c r="E26" s="71"/>
      <c r="F26" s="72"/>
      <c r="H26" s="142"/>
      <c r="I26" s="143"/>
      <c r="L26" s="232" t="s">
        <v>82</v>
      </c>
      <c r="M26" s="130"/>
      <c r="N26" s="130"/>
      <c r="O26" s="130"/>
      <c r="P26" s="130"/>
      <c r="Q26" s="45">
        <f t="shared" si="8"/>
        <v>0</v>
      </c>
    </row>
    <row r="27" spans="1:17">
      <c r="A27" s="155" t="s">
        <v>96</v>
      </c>
      <c r="B27" s="130"/>
      <c r="C27" s="130"/>
      <c r="D27" s="130"/>
      <c r="E27" s="130"/>
      <c r="F27" s="56">
        <f t="shared" si="6"/>
        <v>0</v>
      </c>
      <c r="H27" s="142"/>
      <c r="I27" s="143"/>
      <c r="L27" s="232" t="s">
        <v>84</v>
      </c>
      <c r="M27" s="130"/>
      <c r="N27" s="130"/>
      <c r="O27" s="130"/>
      <c r="P27" s="130"/>
      <c r="Q27" s="45">
        <f t="shared" si="8"/>
        <v>0</v>
      </c>
    </row>
    <row r="28" spans="1:17">
      <c r="A28" s="155" t="s">
        <v>97</v>
      </c>
      <c r="B28" s="130"/>
      <c r="C28" s="130"/>
      <c r="D28" s="130"/>
      <c r="E28" s="130"/>
      <c r="F28" s="56">
        <f t="shared" si="6"/>
        <v>0</v>
      </c>
      <c r="H28" s="142"/>
      <c r="I28" s="143"/>
      <c r="L28" s="233" t="s">
        <v>86</v>
      </c>
      <c r="M28" s="130"/>
      <c r="N28" s="130"/>
      <c r="O28" s="130"/>
      <c r="P28" s="130"/>
      <c r="Q28" s="45">
        <f t="shared" si="8"/>
        <v>0</v>
      </c>
    </row>
    <row r="29" spans="1:17">
      <c r="A29" s="155" t="s">
        <v>98</v>
      </c>
      <c r="B29" s="130"/>
      <c r="C29" s="130"/>
      <c r="D29" s="130"/>
      <c r="E29" s="130"/>
      <c r="F29" s="56">
        <f t="shared" si="6"/>
        <v>0</v>
      </c>
      <c r="H29" s="228" t="s">
        <v>34</v>
      </c>
      <c r="I29" s="9">
        <f>SUM(I25:I28)</f>
        <v>0</v>
      </c>
      <c r="L29" s="41" t="s">
        <v>34</v>
      </c>
      <c r="M29" s="45">
        <f>SUM(M23:M28)</f>
        <v>0</v>
      </c>
      <c r="N29" s="45">
        <f>SUM(N23:N28)</f>
        <v>0</v>
      </c>
      <c r="O29" s="56">
        <f>SUM(O23:O28)</f>
        <v>0</v>
      </c>
      <c r="P29" s="56">
        <f>SUM(P23:P28)</f>
        <v>0</v>
      </c>
      <c r="Q29" s="45">
        <f>SUM(Q23:Q28)</f>
        <v>0</v>
      </c>
    </row>
    <row r="30" spans="1:17">
      <c r="A30" s="154" t="s">
        <v>99</v>
      </c>
      <c r="B30" s="71"/>
      <c r="C30" s="71"/>
      <c r="D30" s="71"/>
      <c r="E30" s="71"/>
      <c r="F30" s="72"/>
      <c r="I30" s="159">
        <f>+I29-E48</f>
        <v>0</v>
      </c>
      <c r="J30" t="s">
        <v>90</v>
      </c>
    </row>
    <row r="31" spans="1:17" ht="18.75">
      <c r="A31" s="155" t="s">
        <v>100</v>
      </c>
      <c r="B31" s="130"/>
      <c r="C31" s="130"/>
      <c r="D31" s="130"/>
      <c r="E31" s="130"/>
      <c r="F31" s="56">
        <f t="shared" si="6"/>
        <v>0</v>
      </c>
      <c r="L31" s="382" t="s">
        <v>327</v>
      </c>
      <c r="M31" s="382"/>
      <c r="N31" s="382"/>
      <c r="O31" s="382"/>
      <c r="P31" s="382"/>
      <c r="Q31" s="382"/>
    </row>
    <row r="32" spans="1:17">
      <c r="A32" s="155" t="s">
        <v>101</v>
      </c>
      <c r="B32" s="130"/>
      <c r="C32" s="130"/>
      <c r="D32" s="130"/>
      <c r="E32" s="130"/>
      <c r="F32" s="56">
        <f t="shared" si="6"/>
        <v>0</v>
      </c>
      <c r="L32" s="197" t="s">
        <v>74</v>
      </c>
      <c r="M32" s="152" t="s">
        <v>320</v>
      </c>
      <c r="N32" s="152" t="s">
        <v>321</v>
      </c>
      <c r="O32" s="152" t="s">
        <v>30</v>
      </c>
      <c r="P32" s="231" t="s">
        <v>73</v>
      </c>
      <c r="Q32" s="231" t="s">
        <v>34</v>
      </c>
    </row>
    <row r="33" spans="1:17">
      <c r="A33" s="157" t="s">
        <v>102</v>
      </c>
      <c r="B33" s="130"/>
      <c r="C33" s="130"/>
      <c r="D33" s="130"/>
      <c r="E33" s="130"/>
      <c r="F33" s="56">
        <f t="shared" si="6"/>
        <v>0</v>
      </c>
      <c r="L33" s="232" t="s">
        <v>76</v>
      </c>
      <c r="M33" s="133"/>
      <c r="N33" s="133"/>
      <c r="O33" s="133"/>
      <c r="P33" s="130"/>
      <c r="Q33" s="45">
        <f>+M33+O33+P33</f>
        <v>0</v>
      </c>
    </row>
    <row r="34" spans="1:17">
      <c r="A34" s="4" t="s">
        <v>103</v>
      </c>
      <c r="B34" s="56">
        <f>SUM(B13:B14,B16:B19,B21:B22,B24:B25,B27:B29,B31:B33)</f>
        <v>0</v>
      </c>
      <c r="C34" s="56">
        <f>SUM(C13:C14,C16:C19,C21:C22,C24:C25,C27:C29,C31:C33)</f>
        <v>0</v>
      </c>
      <c r="D34" s="56">
        <f t="shared" ref="D34" si="9">SUM(D13:D14,D16:D19,D21:D22,D24:D25,D27:D29,D31:D33)</f>
        <v>0</v>
      </c>
      <c r="E34" s="56">
        <f t="shared" ref="E34:F34" si="10">SUM(E13:E14,E16:E19,E21:E22,E24:E25,E27:E29,E31:E33)</f>
        <v>0</v>
      </c>
      <c r="F34" s="56">
        <f t="shared" si="10"/>
        <v>0</v>
      </c>
      <c r="L34" s="232" t="s">
        <v>78</v>
      </c>
      <c r="M34" s="130"/>
      <c r="N34" s="130"/>
      <c r="O34" s="130"/>
      <c r="P34" s="130"/>
      <c r="Q34" s="45">
        <f t="shared" ref="Q34:Q38" si="11">+M34+O34+P34</f>
        <v>0</v>
      </c>
    </row>
    <row r="35" spans="1:17">
      <c r="B35" s="2"/>
      <c r="C35" s="2"/>
      <c r="D35" s="2"/>
      <c r="E35" s="2"/>
      <c r="F35" s="2"/>
      <c r="L35" s="232" t="s">
        <v>80</v>
      </c>
      <c r="M35" s="130"/>
      <c r="N35" s="130"/>
      <c r="O35" s="130"/>
      <c r="P35" s="130"/>
      <c r="Q35" s="45">
        <f t="shared" si="11"/>
        <v>0</v>
      </c>
    </row>
    <row r="36" spans="1:17">
      <c r="A36" s="153" t="s">
        <v>104</v>
      </c>
      <c r="B36" s="152" t="s">
        <v>320</v>
      </c>
      <c r="C36" s="152" t="s">
        <v>321</v>
      </c>
      <c r="D36" s="152" t="s">
        <v>30</v>
      </c>
      <c r="E36" s="152" t="s">
        <v>73</v>
      </c>
      <c r="F36" s="152" t="s">
        <v>34</v>
      </c>
      <c r="L36" s="232" t="s">
        <v>82</v>
      </c>
      <c r="M36" s="130"/>
      <c r="N36" s="130"/>
      <c r="O36" s="130"/>
      <c r="P36" s="130"/>
      <c r="Q36" s="45">
        <f t="shared" si="11"/>
        <v>0</v>
      </c>
    </row>
    <row r="37" spans="1:17">
      <c r="A37" s="158" t="s">
        <v>105</v>
      </c>
      <c r="B37" s="130"/>
      <c r="C37" s="130"/>
      <c r="D37" s="130"/>
      <c r="E37" s="130"/>
      <c r="F37" s="56">
        <f t="shared" ref="F37:F41" si="12">SUM(B37:E37)</f>
        <v>0</v>
      </c>
      <c r="L37" s="232" t="s">
        <v>84</v>
      </c>
      <c r="M37" s="130"/>
      <c r="N37" s="130"/>
      <c r="O37" s="130"/>
      <c r="P37" s="130"/>
      <c r="Q37" s="45">
        <f t="shared" si="11"/>
        <v>0</v>
      </c>
    </row>
    <row r="38" spans="1:17">
      <c r="A38" s="25" t="s">
        <v>106</v>
      </c>
      <c r="B38" s="130"/>
      <c r="C38" s="130"/>
      <c r="D38" s="130"/>
      <c r="E38" s="130"/>
      <c r="F38" s="56">
        <f t="shared" si="12"/>
        <v>0</v>
      </c>
      <c r="L38" s="233" t="s">
        <v>86</v>
      </c>
      <c r="M38" s="130"/>
      <c r="N38" s="130"/>
      <c r="O38" s="130"/>
      <c r="P38" s="130"/>
      <c r="Q38" s="45">
        <f t="shared" si="11"/>
        <v>0</v>
      </c>
    </row>
    <row r="39" spans="1:17">
      <c r="A39" s="25" t="s">
        <v>107</v>
      </c>
      <c r="B39" s="130"/>
      <c r="C39" s="130"/>
      <c r="D39" s="130"/>
      <c r="E39" s="130"/>
      <c r="F39" s="56">
        <f t="shared" si="12"/>
        <v>0</v>
      </c>
      <c r="L39" s="41" t="s">
        <v>34</v>
      </c>
      <c r="M39" s="45">
        <f>SUM(M33:M38)</f>
        <v>0</v>
      </c>
      <c r="N39" s="45">
        <f>SUM(N33:N38)</f>
        <v>0</v>
      </c>
      <c r="O39" s="56">
        <f>SUM(O33:O38)</f>
        <v>0</v>
      </c>
      <c r="P39" s="56">
        <f>SUM(P33:P38)</f>
        <v>0</v>
      </c>
      <c r="Q39" s="45">
        <f>SUM(Q33:Q38)</f>
        <v>0</v>
      </c>
    </row>
    <row r="40" spans="1:17">
      <c r="A40" s="25" t="s">
        <v>108</v>
      </c>
      <c r="B40" s="130"/>
      <c r="C40" s="130"/>
      <c r="D40" s="130"/>
      <c r="E40" s="130"/>
      <c r="F40" s="56">
        <f t="shared" si="12"/>
        <v>0</v>
      </c>
    </row>
    <row r="41" spans="1:17">
      <c r="A41" s="26" t="s">
        <v>109</v>
      </c>
      <c r="B41" s="130"/>
      <c r="C41" s="130"/>
      <c r="D41" s="130"/>
      <c r="E41" s="130"/>
      <c r="F41" s="56">
        <f t="shared" si="12"/>
        <v>0</v>
      </c>
      <c r="L41" s="40" t="s">
        <v>170</v>
      </c>
      <c r="M41" s="159">
        <f>M39+M29+M19-B48</f>
        <v>0</v>
      </c>
      <c r="N41" s="159">
        <f>N39+N29+N19-C48</f>
        <v>0</v>
      </c>
      <c r="O41" s="159">
        <f t="shared" ref="O41:P41" si="13">O39+O29+O19-D48</f>
        <v>0</v>
      </c>
      <c r="P41" s="159">
        <f t="shared" si="13"/>
        <v>0</v>
      </c>
    </row>
    <row r="42" spans="1:17">
      <c r="A42" s="153" t="s">
        <v>110</v>
      </c>
      <c r="B42" s="56">
        <f>SUM(B37:B41)</f>
        <v>0</v>
      </c>
      <c r="C42" s="56">
        <f>SUM(C37:C41)</f>
        <v>0</v>
      </c>
      <c r="D42" s="56">
        <f>SUM(D37:D41)</f>
        <v>0</v>
      </c>
      <c r="E42" s="56">
        <f>SUM(E37:E41)</f>
        <v>0</v>
      </c>
      <c r="F42" s="56">
        <f>SUM(F37:F41)</f>
        <v>0</v>
      </c>
    </row>
    <row r="43" spans="1:17">
      <c r="B43" s="70"/>
      <c r="C43" s="70"/>
      <c r="D43" s="70"/>
      <c r="E43" s="70"/>
      <c r="F43" s="70"/>
    </row>
    <row r="44" spans="1:17">
      <c r="A44" s="153" t="s">
        <v>304</v>
      </c>
      <c r="B44" s="56">
        <f>+B34+B42</f>
        <v>0</v>
      </c>
      <c r="C44" s="56">
        <f>+C34+C42</f>
        <v>0</v>
      </c>
      <c r="D44" s="56">
        <f>+D34+D42</f>
        <v>0</v>
      </c>
      <c r="E44" s="56">
        <f>+E34+E42</f>
        <v>0</v>
      </c>
      <c r="F44" s="56">
        <f>+F34+F42</f>
        <v>0</v>
      </c>
      <c r="H44" t="s">
        <v>324</v>
      </c>
      <c r="I44">
        <f>Adminstration!G11</f>
        <v>0</v>
      </c>
      <c r="L44" s="40"/>
      <c r="M44" s="159"/>
    </row>
    <row r="45" spans="1:17">
      <c r="B45" s="234"/>
      <c r="C45" s="234"/>
      <c r="D45" s="234"/>
      <c r="E45" s="234"/>
      <c r="F45" s="234"/>
      <c r="L45" s="40"/>
      <c r="M45" s="2"/>
    </row>
    <row r="46" spans="1:17">
      <c r="A46" s="153" t="s">
        <v>323</v>
      </c>
      <c r="B46" s="56">
        <f>IF(B44=0,0,VLOOKUP($I$44,$A$53:$E$56,2,FALSE))</f>
        <v>0</v>
      </c>
      <c r="C46" s="56">
        <f>IF(C44=0,0,VLOOKUP($I$44,$A$53:$E$56,3,FALSE))</f>
        <v>0</v>
      </c>
      <c r="D46" s="56">
        <f>IF(D44=0,0,VLOOKUP($I$44,$A$53:$E$56,4,FALSE))</f>
        <v>0</v>
      </c>
      <c r="E46" s="56">
        <f>IF(E44=0,0,VLOOKUP($I$44,$A$53:$E$56,5,FALSE))</f>
        <v>0</v>
      </c>
      <c r="F46" s="56">
        <f>SUM(B46:E46)</f>
        <v>0</v>
      </c>
      <c r="I46" s="234">
        <f>Adminstration!F13</f>
        <v>0</v>
      </c>
      <c r="J46" s="235" t="s">
        <v>169</v>
      </c>
      <c r="L46" s="40"/>
      <c r="M46" s="159"/>
    </row>
    <row r="47" spans="1:17">
      <c r="B47" s="234"/>
      <c r="C47" s="234"/>
      <c r="D47" s="234"/>
      <c r="E47" s="234"/>
      <c r="F47" s="234"/>
      <c r="I47" s="159">
        <f>F46-I46</f>
        <v>0</v>
      </c>
      <c r="J47" t="s">
        <v>90</v>
      </c>
      <c r="L47" s="40"/>
      <c r="M47" s="159"/>
    </row>
    <row r="48" spans="1:17">
      <c r="A48" s="153" t="s">
        <v>173</v>
      </c>
      <c r="B48" s="56">
        <f>+B44+B46</f>
        <v>0</v>
      </c>
      <c r="C48" s="56">
        <f t="shared" ref="C48:F48" si="14">+C44+C46</f>
        <v>0</v>
      </c>
      <c r="D48" s="56">
        <f t="shared" si="14"/>
        <v>0</v>
      </c>
      <c r="E48" s="56">
        <f t="shared" si="14"/>
        <v>0</v>
      </c>
      <c r="F48" s="56">
        <f t="shared" si="14"/>
        <v>0</v>
      </c>
    </row>
    <row r="52" spans="1:5">
      <c r="A52" s="224" t="s">
        <v>171</v>
      </c>
      <c r="B52" s="228"/>
      <c r="C52" s="228"/>
      <c r="D52" s="228"/>
      <c r="E52" s="228"/>
    </row>
    <row r="53" spans="1:5">
      <c r="A53" s="224" t="s">
        <v>172</v>
      </c>
      <c r="B53" s="228">
        <f>IF($A53=$I$44,ROUND((B10/$F$10)*$I$46,2),0)</f>
        <v>0</v>
      </c>
      <c r="C53" s="228">
        <f t="shared" ref="C53:E53" si="15">IF($A53=$I$44,ROUND((C10/$F$10)*$I$46,2),0)</f>
        <v>0</v>
      </c>
      <c r="D53" s="228">
        <f t="shared" si="15"/>
        <v>0</v>
      </c>
      <c r="E53" s="228">
        <f t="shared" si="15"/>
        <v>0</v>
      </c>
    </row>
    <row r="54" spans="1:5">
      <c r="A54" s="224" t="s">
        <v>51</v>
      </c>
      <c r="B54" s="228">
        <f>IF($A54=$I$44,ROUND((B8/$F$8)*$I$46,2),0)</f>
        <v>0</v>
      </c>
      <c r="C54" s="228">
        <f t="shared" ref="C54:E54" si="16">IF($A54=$I$44,ROUND((C8/$F$8)*$I$46,2),0)</f>
        <v>0</v>
      </c>
      <c r="D54" s="228">
        <f t="shared" si="16"/>
        <v>0</v>
      </c>
      <c r="E54" s="228">
        <f t="shared" si="16"/>
        <v>0</v>
      </c>
    </row>
    <row r="55" spans="1:5">
      <c r="A55" s="225" t="s">
        <v>173</v>
      </c>
      <c r="B55" s="228">
        <f>IF($F$44=0,0,IF($A55=$I$44,ROUND((B44/$F$44)*$I$46,2),0))</f>
        <v>0</v>
      </c>
      <c r="C55" s="228">
        <f t="shared" ref="C55:D55" si="17">IF($F$44=0,0,IF($A55=$I$44,ROUND((C44/$F$44)*$I$46,2),0))</f>
        <v>0</v>
      </c>
      <c r="D55" s="228">
        <f t="shared" si="17"/>
        <v>0</v>
      </c>
      <c r="E55" s="228">
        <f>IF($F$44=0,0,IF($A55=$I$44,ROUND((E44/$F$44)*$I$46,2),0))</f>
        <v>0</v>
      </c>
    </row>
    <row r="56" spans="1:5">
      <c r="A56" s="225" t="s">
        <v>99</v>
      </c>
      <c r="B56" s="104"/>
      <c r="C56" s="104"/>
      <c r="D56" s="104"/>
      <c r="E56" s="104"/>
    </row>
  </sheetData>
  <sheetProtection algorithmName="SHA-512" hashValue="RIe4Pt32aJgnsVbkMxTuz4SEuVFum9/4+XYS38xMasjdhrp1qQKMJ1vI++/Yuz6h7xjvqwIG1XRyFTV9r3eQAA==" saltValue="PUjhhnKUqf4qfcp4KnS6WA==" spinCount="100000" sheet="1" objects="1" scenarios="1"/>
  <mergeCells count="9">
    <mergeCell ref="L31:Q31"/>
    <mergeCell ref="L1:P1"/>
    <mergeCell ref="H23:I23"/>
    <mergeCell ref="A6:F6"/>
    <mergeCell ref="H14:I14"/>
    <mergeCell ref="L11:Q11"/>
    <mergeCell ref="L21:Q21"/>
    <mergeCell ref="L3:Q3"/>
    <mergeCell ref="C1:D1"/>
  </mergeCells>
  <hyperlinks>
    <hyperlink ref="C1:D1" location="Instructions!A30" display="INSTRUCTIONS - PREVENTION" xr:uid="{F37230A8-A38C-41EA-A38C-E665F5E3D62E}"/>
  </hyperlinks>
  <pageMargins left="0.25" right="0.25" top="0.5" bottom="0.5" header="0.3" footer="0.3"/>
  <pageSetup scale="58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51279-31DD-4056-89FF-34ECDBE7877F}">
  <sheetPr>
    <pageSetUpPr fitToPage="1"/>
  </sheetPr>
  <dimension ref="A1:AZ63"/>
  <sheetViews>
    <sheetView workbookViewId="0">
      <selection activeCell="A10" sqref="A10"/>
    </sheetView>
  </sheetViews>
  <sheetFormatPr defaultColWidth="9.140625" defaultRowHeight="15"/>
  <cols>
    <col min="1" max="2" width="29" customWidth="1"/>
    <col min="3" max="3" width="13.85546875" customWidth="1"/>
    <col min="4" max="7" width="11.85546875" customWidth="1"/>
    <col min="8" max="8" width="11.42578125" bestFit="1" customWidth="1"/>
    <col min="10" max="10" width="10" bestFit="1" customWidth="1"/>
    <col min="11" max="11" width="13.7109375" customWidth="1"/>
    <col min="12" max="12" width="12.42578125" customWidth="1"/>
    <col min="13" max="13" width="16.28515625" customWidth="1"/>
    <col min="14" max="14" width="17" customWidth="1"/>
    <col min="15" max="15" width="13.85546875" customWidth="1"/>
    <col min="16" max="16" width="14.7109375" customWidth="1"/>
    <col min="17" max="17" width="9.85546875" customWidth="1"/>
    <col min="18" max="18" width="2.5703125" customWidth="1"/>
    <col min="19" max="22" width="5.7109375" customWidth="1"/>
    <col min="23" max="23" width="7" customWidth="1"/>
    <col min="24" max="24" width="2.5703125" customWidth="1"/>
    <col min="25" max="26" width="13.85546875" customWidth="1"/>
    <col min="27" max="27" width="17" bestFit="1" customWidth="1"/>
    <col min="28" max="29" width="13.85546875" customWidth="1"/>
    <col min="30" max="30" width="17" bestFit="1" customWidth="1"/>
    <col min="31" max="31" width="16.28515625" customWidth="1"/>
    <col min="32" max="36" width="13.85546875" customWidth="1"/>
    <col min="38" max="38" width="7.7109375" style="181" hidden="1" customWidth="1"/>
    <col min="39" max="39" width="5" style="181" hidden="1" customWidth="1"/>
    <col min="40" max="41" width="3.85546875" style="181" hidden="1" customWidth="1"/>
    <col min="42" max="51" width="11.28515625" style="181" hidden="1" customWidth="1"/>
  </cols>
  <sheetData>
    <row r="1" spans="1:52" ht="18.75">
      <c r="A1" s="151" t="str">
        <f>"Supportive Services: " &amp; 'Total Agency'!B1</f>
        <v>Supportive Services: TEMPLATE</v>
      </c>
      <c r="B1" s="332" t="s">
        <v>435</v>
      </c>
      <c r="F1" s="174" t="s">
        <v>357</v>
      </c>
      <c r="P1" s="175"/>
      <c r="Q1" s="175"/>
      <c r="S1" s="176"/>
      <c r="T1" s="176"/>
      <c r="U1" s="176"/>
      <c r="V1" s="176"/>
      <c r="W1" s="176"/>
      <c r="Y1" s="174" t="s">
        <v>356</v>
      </c>
      <c r="Z1" s="177" t="s">
        <v>34</v>
      </c>
      <c r="AA1" s="177" t="s">
        <v>244</v>
      </c>
      <c r="AB1" s="177" t="s">
        <v>245</v>
      </c>
      <c r="AC1" s="177" t="s">
        <v>246</v>
      </c>
      <c r="AD1" s="177" t="s">
        <v>341</v>
      </c>
      <c r="AE1" s="178" t="s">
        <v>170</v>
      </c>
      <c r="AG1" s="179" t="s">
        <v>244</v>
      </c>
      <c r="AH1" s="179" t="s">
        <v>245</v>
      </c>
      <c r="AI1" s="179" t="s">
        <v>246</v>
      </c>
      <c r="AJ1" s="179" t="s">
        <v>341</v>
      </c>
      <c r="AK1" s="180" t="s">
        <v>170</v>
      </c>
    </row>
    <row r="2" spans="1:52">
      <c r="A2" t="str">
        <f>+'Total Agency'!B2</f>
        <v>FY2026</v>
      </c>
      <c r="C2" s="43" t="s">
        <v>51</v>
      </c>
      <c r="D2" s="43" t="s">
        <v>52</v>
      </c>
      <c r="G2" s="409" t="s">
        <v>351</v>
      </c>
      <c r="H2" s="410"/>
      <c r="I2" s="411"/>
      <c r="J2" s="409" t="s">
        <v>352</v>
      </c>
      <c r="K2" s="410"/>
      <c r="L2" s="411"/>
      <c r="M2" s="407" t="s">
        <v>353</v>
      </c>
      <c r="N2" s="407"/>
      <c r="O2" s="407" t="s">
        <v>354</v>
      </c>
      <c r="P2" s="407"/>
      <c r="Q2" s="152" t="s">
        <v>34</v>
      </c>
      <c r="S2" s="176"/>
      <c r="T2" s="176"/>
      <c r="U2" s="176"/>
      <c r="V2" s="176"/>
      <c r="W2" s="176"/>
      <c r="Y2" s="177" t="s">
        <v>317</v>
      </c>
      <c r="Z2" s="183">
        <f>+Y34+Z34+AA34</f>
        <v>0</v>
      </c>
      <c r="AA2" s="183">
        <f>AP34</f>
        <v>0</v>
      </c>
      <c r="AB2" s="183">
        <f>AQ34</f>
        <v>0</v>
      </c>
      <c r="AC2" s="183">
        <f>AR34</f>
        <v>0</v>
      </c>
      <c r="AD2" s="172"/>
      <c r="AE2" s="184">
        <f>Z2-AA2-AB2-AC2</f>
        <v>0</v>
      </c>
      <c r="AG2" s="185" t="e">
        <f>AA2/$Z2</f>
        <v>#DIV/0!</v>
      </c>
      <c r="AH2" s="185" t="e">
        <f t="shared" ref="AH2:AI2" si="0">AB2/$Z2</f>
        <v>#DIV/0!</v>
      </c>
      <c r="AI2" s="185" t="e">
        <f t="shared" si="0"/>
        <v>#DIV/0!</v>
      </c>
      <c r="AJ2" s="171"/>
      <c r="AK2" s="186" t="e">
        <f>SUM(AG2:AJ2)</f>
        <v>#DIV/0!</v>
      </c>
    </row>
    <row r="3" spans="1:52">
      <c r="C3" s="10">
        <f>I34</f>
        <v>0</v>
      </c>
      <c r="D3" s="10">
        <f>J34</f>
        <v>0</v>
      </c>
      <c r="G3" s="412" t="e">
        <f>G4/$P$34</f>
        <v>#DIV/0!</v>
      </c>
      <c r="H3" s="413"/>
      <c r="I3" s="414"/>
      <c r="J3" s="412" t="e">
        <f>J4/$P$34</f>
        <v>#DIV/0!</v>
      </c>
      <c r="K3" s="413"/>
      <c r="L3" s="414"/>
      <c r="M3" s="408" t="e">
        <f>M4/$P$34</f>
        <v>#DIV/0!</v>
      </c>
      <c r="N3" s="408"/>
      <c r="O3" s="408" t="e">
        <f>O4/$P$34</f>
        <v>#DIV/0!</v>
      </c>
      <c r="P3" s="408"/>
      <c r="Q3" s="187" t="e">
        <f>SUM(G3:P3)</f>
        <v>#DIV/0!</v>
      </c>
      <c r="S3" s="176"/>
      <c r="T3" s="176"/>
      <c r="U3" s="176"/>
      <c r="V3" s="176"/>
      <c r="W3" s="176"/>
      <c r="Y3" s="177" t="s">
        <v>318</v>
      </c>
      <c r="Z3" s="183">
        <f>+AB34+AC34+AD34</f>
        <v>0</v>
      </c>
      <c r="AA3" s="183">
        <f>AS34</f>
        <v>0</v>
      </c>
      <c r="AB3" s="183">
        <f>AT34</f>
        <v>0</v>
      </c>
      <c r="AC3" s="183">
        <f>AU34</f>
        <v>0</v>
      </c>
      <c r="AD3" s="172"/>
      <c r="AE3" s="184">
        <f t="shared" ref="AE3" si="1">Z3-AA3-AB3-AC3</f>
        <v>0</v>
      </c>
      <c r="AG3" s="185" t="e">
        <f t="shared" ref="AG3:AG4" si="2">AA3/$Z3</f>
        <v>#DIV/0!</v>
      </c>
      <c r="AH3" s="185" t="e">
        <f t="shared" ref="AH3:AH4" si="3">AB3/$Z3</f>
        <v>#DIV/0!</v>
      </c>
      <c r="AI3" s="185" t="e">
        <f t="shared" ref="AI3:AI4" si="4">AC3/$Z3</f>
        <v>#DIV/0!</v>
      </c>
      <c r="AJ3" s="171"/>
      <c r="AK3" s="186" t="e">
        <f t="shared" ref="AK3:AK4" si="5">SUM(AG3:AJ3)</f>
        <v>#DIV/0!</v>
      </c>
    </row>
    <row r="4" spans="1:52" ht="14.45" customHeight="1">
      <c r="B4" s="175"/>
      <c r="E4" s="179"/>
      <c r="F4" s="179" t="s">
        <v>340</v>
      </c>
      <c r="G4" s="403">
        <f>SUM(S40:S63)</f>
        <v>0</v>
      </c>
      <c r="H4" s="404"/>
      <c r="I4" s="405"/>
      <c r="J4" s="403">
        <f>SUM(T40:T63)</f>
        <v>0</v>
      </c>
      <c r="K4" s="404"/>
      <c r="L4" s="405"/>
      <c r="M4" s="406">
        <f>SUM(U40:U63)</f>
        <v>0</v>
      </c>
      <c r="N4" s="406"/>
      <c r="O4" s="406">
        <f>SUM(V40:V63)</f>
        <v>0</v>
      </c>
      <c r="P4" s="406"/>
      <c r="Q4" s="188" t="e">
        <f>IF(Q3&lt;&gt;100%,"ERROR","")</f>
        <v>#DIV/0!</v>
      </c>
      <c r="S4" s="189"/>
      <c r="T4" s="189"/>
      <c r="U4" s="189"/>
      <c r="V4" s="189"/>
      <c r="W4" s="176"/>
      <c r="Y4" s="177" t="s">
        <v>301</v>
      </c>
      <c r="Z4" s="183">
        <f>+AE34+AF34+AH34+AI34</f>
        <v>0</v>
      </c>
      <c r="AA4" s="183">
        <f>AV34</f>
        <v>0</v>
      </c>
      <c r="AB4" s="183">
        <f>AW34</f>
        <v>0</v>
      </c>
      <c r="AC4" s="183">
        <f>AX34</f>
        <v>0</v>
      </c>
      <c r="AD4" s="183">
        <f>AY34</f>
        <v>0</v>
      </c>
      <c r="AE4" s="184">
        <f>Z4-AA4-AB4-AC4-AD4</f>
        <v>0</v>
      </c>
      <c r="AG4" s="185" t="e">
        <f t="shared" si="2"/>
        <v>#DIV/0!</v>
      </c>
      <c r="AH4" s="185" t="e">
        <f t="shared" si="3"/>
        <v>#DIV/0!</v>
      </c>
      <c r="AI4" s="185" t="e">
        <f t="shared" si="4"/>
        <v>#DIV/0!</v>
      </c>
      <c r="AJ4" s="185" t="e">
        <f>AD4/$Z4</f>
        <v>#DIV/0!</v>
      </c>
      <c r="AK4" s="186" t="e">
        <f t="shared" si="5"/>
        <v>#DIV/0!</v>
      </c>
    </row>
    <row r="5" spans="1:52" ht="14.45" customHeight="1">
      <c r="A5" s="40"/>
      <c r="B5" s="173"/>
      <c r="E5" s="179"/>
      <c r="F5" s="179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1"/>
      <c r="S5" s="189"/>
      <c r="T5" s="189"/>
      <c r="U5" s="189"/>
      <c r="V5" s="189"/>
      <c r="W5" s="176"/>
      <c r="Y5" s="177" t="s">
        <v>59</v>
      </c>
      <c r="Z5" s="192">
        <f>SUM(Z2:Z4)</f>
        <v>0</v>
      </c>
      <c r="AA5" s="192">
        <f t="shared" ref="AA5:AC5" si="6">SUM(AA2:AA4)</f>
        <v>0</v>
      </c>
      <c r="AB5" s="192">
        <f t="shared" si="6"/>
        <v>0</v>
      </c>
      <c r="AC5" s="192">
        <f t="shared" si="6"/>
        <v>0</v>
      </c>
      <c r="AD5" s="192">
        <f>SUM(AD4)</f>
        <v>0</v>
      </c>
      <c r="AE5" s="184">
        <f>Z5-AA5-AB5-AC5-AD5</f>
        <v>0</v>
      </c>
    </row>
    <row r="6" spans="1:52" ht="14.45" customHeight="1" thickBot="1">
      <c r="I6" s="193"/>
      <c r="J6" s="194"/>
      <c r="K6" s="194"/>
      <c r="L6" s="194"/>
      <c r="M6" s="194"/>
      <c r="N6" s="194"/>
      <c r="O6" s="194"/>
      <c r="P6" s="194"/>
      <c r="Q6" s="191"/>
      <c r="S6" s="189"/>
      <c r="T6" s="189"/>
      <c r="U6" s="189"/>
      <c r="V6" s="189"/>
      <c r="W6" s="189"/>
      <c r="Y6" s="195"/>
    </row>
    <row r="7" spans="1:52" ht="24.6" customHeight="1" thickTop="1" thickBot="1">
      <c r="E7" s="371" t="s">
        <v>241</v>
      </c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3"/>
      <c r="S7" s="397" t="s">
        <v>350</v>
      </c>
      <c r="T7" s="398"/>
      <c r="U7" s="398"/>
      <c r="V7" s="398"/>
      <c r="W7" s="399"/>
      <c r="Y7" s="416" t="s">
        <v>137</v>
      </c>
      <c r="Z7" s="417"/>
      <c r="AA7" s="417"/>
      <c r="AB7" s="417"/>
      <c r="AC7" s="417"/>
      <c r="AD7" s="417"/>
      <c r="AE7" s="417"/>
      <c r="AF7" s="417"/>
      <c r="AG7" s="417"/>
      <c r="AH7" s="417"/>
      <c r="AI7" s="418"/>
    </row>
    <row r="8" spans="1:52" ht="15.6" customHeight="1" thickTop="1" thickBot="1">
      <c r="A8" s="151"/>
      <c r="B8" s="151"/>
      <c r="C8" s="387" t="s">
        <v>138</v>
      </c>
      <c r="D8" s="389" t="s">
        <v>139</v>
      </c>
      <c r="E8" s="368" t="s">
        <v>235</v>
      </c>
      <c r="F8" s="369"/>
      <c r="G8" s="369"/>
      <c r="H8" s="370"/>
      <c r="I8" s="391" t="s">
        <v>140</v>
      </c>
      <c r="J8" s="392"/>
      <c r="K8" s="391" t="s">
        <v>141</v>
      </c>
      <c r="L8" s="392"/>
      <c r="M8" s="393" t="s">
        <v>142</v>
      </c>
      <c r="N8" s="393" t="s">
        <v>143</v>
      </c>
      <c r="O8" s="393" t="s">
        <v>311</v>
      </c>
      <c r="P8" s="393" t="s">
        <v>144</v>
      </c>
      <c r="Q8" s="393" t="s">
        <v>145</v>
      </c>
      <c r="R8" s="151"/>
      <c r="S8" s="400"/>
      <c r="T8" s="401"/>
      <c r="U8" s="401"/>
      <c r="V8" s="401"/>
      <c r="W8" s="402"/>
      <c r="X8" s="151"/>
      <c r="Y8" s="421" t="s">
        <v>317</v>
      </c>
      <c r="Z8" s="422"/>
      <c r="AA8" s="423"/>
      <c r="AB8" s="421" t="s">
        <v>318</v>
      </c>
      <c r="AC8" s="422"/>
      <c r="AD8" s="423"/>
      <c r="AE8" s="421" t="s">
        <v>301</v>
      </c>
      <c r="AF8" s="422"/>
      <c r="AG8" s="422"/>
      <c r="AH8" s="422"/>
      <c r="AI8" s="423"/>
      <c r="AJ8" s="419" t="s">
        <v>59</v>
      </c>
      <c r="AK8" s="196"/>
      <c r="AP8" s="415" t="s">
        <v>317</v>
      </c>
      <c r="AQ8" s="415"/>
      <c r="AR8" s="415"/>
      <c r="AS8" s="415" t="s">
        <v>318</v>
      </c>
      <c r="AT8" s="415"/>
      <c r="AU8" s="415"/>
      <c r="AV8" s="415" t="s">
        <v>301</v>
      </c>
      <c r="AW8" s="415"/>
      <c r="AX8" s="415"/>
      <c r="AY8" s="415"/>
      <c r="AZ8" s="151"/>
    </row>
    <row r="9" spans="1:52" ht="45.75" thickBot="1">
      <c r="A9" s="197" t="s">
        <v>146</v>
      </c>
      <c r="B9" s="182" t="s">
        <v>306</v>
      </c>
      <c r="C9" s="388"/>
      <c r="D9" s="390"/>
      <c r="E9" s="198" t="s">
        <v>313</v>
      </c>
      <c r="F9" s="199" t="s">
        <v>315</v>
      </c>
      <c r="G9" s="200" t="s">
        <v>314</v>
      </c>
      <c r="H9" s="201" t="s">
        <v>316</v>
      </c>
      <c r="I9" s="202" t="s">
        <v>367</v>
      </c>
      <c r="J9" s="203" t="s">
        <v>236</v>
      </c>
      <c r="K9" s="202" t="s">
        <v>367</v>
      </c>
      <c r="L9" s="203" t="s">
        <v>236</v>
      </c>
      <c r="M9" s="394"/>
      <c r="N9" s="394"/>
      <c r="O9" s="394"/>
      <c r="P9" s="394"/>
      <c r="Q9" s="394"/>
      <c r="R9" s="151"/>
      <c r="S9" s="204" t="s">
        <v>337</v>
      </c>
      <c r="T9" s="204" t="s">
        <v>338</v>
      </c>
      <c r="U9" s="204" t="s">
        <v>339</v>
      </c>
      <c r="V9" s="204" t="s">
        <v>355</v>
      </c>
      <c r="W9" s="204" t="s">
        <v>349</v>
      </c>
      <c r="X9" s="151"/>
      <c r="Y9" s="205" t="s">
        <v>333</v>
      </c>
      <c r="Z9" s="206" t="s">
        <v>334</v>
      </c>
      <c r="AA9" s="207" t="s">
        <v>30</v>
      </c>
      <c r="AB9" s="205" t="s">
        <v>333</v>
      </c>
      <c r="AC9" s="206" t="s">
        <v>334</v>
      </c>
      <c r="AD9" s="207" t="s">
        <v>30</v>
      </c>
      <c r="AE9" s="208" t="s">
        <v>234</v>
      </c>
      <c r="AF9" s="152" t="s">
        <v>57</v>
      </c>
      <c r="AG9" s="149" t="s">
        <v>299</v>
      </c>
      <c r="AH9" s="149" t="s">
        <v>58</v>
      </c>
      <c r="AI9" s="209" t="s">
        <v>341</v>
      </c>
      <c r="AJ9" s="420"/>
      <c r="AK9" s="210"/>
      <c r="AL9" s="211" t="s">
        <v>337</v>
      </c>
      <c r="AM9" s="212" t="s">
        <v>338</v>
      </c>
      <c r="AN9" s="212" t="s">
        <v>339</v>
      </c>
      <c r="AO9" s="212" t="s">
        <v>355</v>
      </c>
      <c r="AP9" s="181" t="s">
        <v>337</v>
      </c>
      <c r="AQ9" s="181" t="s">
        <v>338</v>
      </c>
      <c r="AR9" s="181" t="s">
        <v>339</v>
      </c>
      <c r="AS9" s="181" t="s">
        <v>337</v>
      </c>
      <c r="AT9" s="181" t="s">
        <v>338</v>
      </c>
      <c r="AU9" s="181" t="s">
        <v>339</v>
      </c>
      <c r="AV9" s="181" t="s">
        <v>337</v>
      </c>
      <c r="AW9" s="181" t="s">
        <v>338</v>
      </c>
      <c r="AX9" s="181" t="s">
        <v>339</v>
      </c>
      <c r="AY9" s="181" t="s">
        <v>355</v>
      </c>
    </row>
    <row r="10" spans="1:52" ht="15.75" thickTop="1">
      <c r="A10" s="144"/>
      <c r="B10" s="144"/>
      <c r="C10" s="42" t="str">
        <f>IF(A10="","",VLOOKUP(A10,Lookup!A:B,2,FALSE))</f>
        <v/>
      </c>
      <c r="D10" s="213" t="str">
        <f>IF(A10="","",VLOOKUP(A10,Lookup!A:C,3,FALSE))</f>
        <v/>
      </c>
      <c r="E10" s="115"/>
      <c r="F10" s="116"/>
      <c r="G10" s="117"/>
      <c r="H10" s="118"/>
      <c r="I10" s="146"/>
      <c r="J10" s="147"/>
      <c r="K10" s="59">
        <f>'Supportive - Detail '!D29</f>
        <v>0</v>
      </c>
      <c r="L10" s="60">
        <f>'Supportive - Detail '!D55</f>
        <v>0</v>
      </c>
      <c r="M10" s="63">
        <f>'Supportive - Detail '!D81</f>
        <v>0</v>
      </c>
      <c r="N10" s="65">
        <f>SUM(K10:M10)</f>
        <v>0</v>
      </c>
      <c r="O10" s="63" t="str">
        <f t="shared" ref="O10:O33" si="7">IF(A10="","",(ROUND(IF($C$39=$N$39,C40,IF($D$39=$N$39,D40,IF($E$39=$N$39,E40,IF($F$39=$N$39,F40,"")))),2)))</f>
        <v/>
      </c>
      <c r="P10" s="65">
        <f t="shared" ref="P10:P32" si="8">SUM(N10:O10)</f>
        <v>0</v>
      </c>
      <c r="Q10" s="65" t="str">
        <f>IF(ISBLANK(H10+G10+F10+E10),"N/A", IF((H10+G10+F10+E10)=0, "N/A",P10/(H10+G10+F10+E10)))</f>
        <v>N/A</v>
      </c>
      <c r="S10" s="148"/>
      <c r="T10" s="148"/>
      <c r="U10" s="148"/>
      <c r="V10" s="148"/>
      <c r="W10" s="98" t="str">
        <f>IF(A10="","",SUM(S10:V10))</f>
        <v/>
      </c>
      <c r="Y10" s="137"/>
      <c r="Z10" s="133"/>
      <c r="AA10" s="136"/>
      <c r="AB10" s="137"/>
      <c r="AC10" s="133"/>
      <c r="AD10" s="136"/>
      <c r="AE10" s="137"/>
      <c r="AF10" s="130"/>
      <c r="AG10" s="130"/>
      <c r="AH10" s="130"/>
      <c r="AI10" s="132"/>
      <c r="AJ10" s="63">
        <f t="shared" ref="AJ10:AJ33" si="9">SUM(Y10:AI10)</f>
        <v>0</v>
      </c>
      <c r="AK10" s="196"/>
      <c r="AL10" s="214">
        <f>IF(W10="",0,(S10/(S10+T10+U10)))</f>
        <v>0</v>
      </c>
      <c r="AM10" s="214">
        <f>IF(W10="",0,(T10/(S10+T10+U10)))</f>
        <v>0</v>
      </c>
      <c r="AN10" s="214">
        <f>IF(W10="",0,(U10/(S10+T10+U10)))</f>
        <v>0</v>
      </c>
      <c r="AO10" s="214">
        <f t="shared" ref="AO10" si="10">V10</f>
        <v>0</v>
      </c>
      <c r="AP10" s="215">
        <f>$AL10*($Y10+$Z10+$AA10)</f>
        <v>0</v>
      </c>
      <c r="AQ10" s="215">
        <f>$AM10*($Y10+$Z10+$AA10)</f>
        <v>0</v>
      </c>
      <c r="AR10" s="215">
        <f>$AN10*($Y10+$Z10+$AA10)</f>
        <v>0</v>
      </c>
      <c r="AS10" s="215">
        <f>$AL10*($AB10+$AC10+$AD10)</f>
        <v>0</v>
      </c>
      <c r="AT10" s="215">
        <f>$AM10*($AB10+$AC10+$AD10)</f>
        <v>0</v>
      </c>
      <c r="AU10" s="215">
        <f>$AN10*($AB10+$AC10+$AD10)</f>
        <v>0</v>
      </c>
      <c r="AV10" s="215">
        <f>$AL10*($AE10+$AF10+$AG10+$AH10)</f>
        <v>0</v>
      </c>
      <c r="AW10" s="215">
        <f>$AM10*($AE10+$AF10+$AG10+$AH10)</f>
        <v>0</v>
      </c>
      <c r="AX10" s="215">
        <f>$AN10*($AE10+$AF10+$AG10+$AH10)</f>
        <v>0</v>
      </c>
      <c r="AY10" s="215">
        <f>AI10</f>
        <v>0</v>
      </c>
    </row>
    <row r="11" spans="1:52">
      <c r="A11" s="144"/>
      <c r="B11" s="144"/>
      <c r="C11" s="42" t="str">
        <f>IF(A11="","",VLOOKUP(A11,Lookup!A:B,2,FALSE))</f>
        <v/>
      </c>
      <c r="D11" s="213" t="str">
        <f>IF(A11="","",VLOOKUP(A11,Lookup!A:C,3,FALSE))</f>
        <v/>
      </c>
      <c r="E11" s="115"/>
      <c r="F11" s="116"/>
      <c r="G11" s="117"/>
      <c r="H11" s="118"/>
      <c r="I11" s="146"/>
      <c r="J11" s="147"/>
      <c r="K11" s="59">
        <f>'Supportive - Detail '!E29</f>
        <v>0</v>
      </c>
      <c r="L11" s="60">
        <f>'Supportive - Detail '!E55</f>
        <v>0</v>
      </c>
      <c r="M11" s="63">
        <f>'Supportive - Detail '!E81</f>
        <v>0</v>
      </c>
      <c r="N11" s="65">
        <f t="shared" ref="N11:N32" si="11">SUM(K11:M11)</f>
        <v>0</v>
      </c>
      <c r="O11" s="63" t="str">
        <f t="shared" si="7"/>
        <v/>
      </c>
      <c r="P11" s="65">
        <f t="shared" si="8"/>
        <v>0</v>
      </c>
      <c r="Q11" s="65" t="str">
        <f t="shared" ref="Q11:Q33" si="12">IF(ISBLANK(H11+G11+F11+E11),"N/A", IF((H11+G11+F11+E11)=0, "N/A",P11/(H11+G11+F11+E11)))</f>
        <v>N/A</v>
      </c>
      <c r="S11" s="148"/>
      <c r="T11" s="148"/>
      <c r="U11" s="148"/>
      <c r="V11" s="148"/>
      <c r="W11" s="98" t="str">
        <f t="shared" ref="W11:W33" si="13">IF(A11="","",SUM(S11:V11))</f>
        <v/>
      </c>
      <c r="Y11" s="137"/>
      <c r="Z11" s="133"/>
      <c r="AA11" s="136"/>
      <c r="AB11" s="137"/>
      <c r="AC11" s="133"/>
      <c r="AD11" s="136"/>
      <c r="AE11" s="137"/>
      <c r="AF11" s="130"/>
      <c r="AG11" s="130"/>
      <c r="AH11" s="130"/>
      <c r="AI11" s="132"/>
      <c r="AJ11" s="63">
        <f t="shared" si="9"/>
        <v>0</v>
      </c>
      <c r="AK11" s="196"/>
      <c r="AL11" s="214">
        <f t="shared" ref="AL11:AL33" si="14">IF(W11="",0,(S11/(S11+T11+U11)))</f>
        <v>0</v>
      </c>
      <c r="AM11" s="214">
        <f t="shared" ref="AM11:AM33" si="15">IF(W11="",0,(T11/(S11+T11+U11)))</f>
        <v>0</v>
      </c>
      <c r="AN11" s="214">
        <f t="shared" ref="AN11:AN33" si="16">IF(W11="",0,(U11/(S11+T11+U11)))</f>
        <v>0</v>
      </c>
      <c r="AO11" s="214">
        <f t="shared" ref="AO11:AO33" si="17">V11</f>
        <v>0</v>
      </c>
      <c r="AP11" s="215">
        <f t="shared" ref="AP11:AP33" si="18">$AL11*($Y11+$Z11+$AA11)</f>
        <v>0</v>
      </c>
      <c r="AQ11" s="215">
        <f t="shared" ref="AQ11:AQ33" si="19">$AM11*($Y11+$Z11+$AA11)</f>
        <v>0</v>
      </c>
      <c r="AR11" s="215">
        <f t="shared" ref="AR11:AR33" si="20">$AN11*($Y11+$Z11+$AA11)</f>
        <v>0</v>
      </c>
      <c r="AS11" s="215">
        <f t="shared" ref="AS11:AS33" si="21">$AL11*($AB11+$AC11+$AD11)</f>
        <v>0</v>
      </c>
      <c r="AT11" s="215">
        <f t="shared" ref="AT11:AT33" si="22">$AM11*($AB11+$AC11+$AD11)</f>
        <v>0</v>
      </c>
      <c r="AU11" s="215">
        <f t="shared" ref="AU11:AU33" si="23">$AN11*($AB11+$AC11+$AD11)</f>
        <v>0</v>
      </c>
      <c r="AV11" s="215">
        <f t="shared" ref="AV11:AV33" si="24">$AL11*($AE11+$AF11+$AG11+$AH11)</f>
        <v>0</v>
      </c>
      <c r="AW11" s="215">
        <f t="shared" ref="AW11:AW33" si="25">$AM11*($AE11+$AF11+$AG11+$AH11)</f>
        <v>0</v>
      </c>
      <c r="AX11" s="215">
        <f t="shared" ref="AX11:AX33" si="26">$AN11*($AE11+$AF11+$AG11+$AH11)</f>
        <v>0</v>
      </c>
      <c r="AY11" s="215">
        <f t="shared" ref="AY11:AY33" si="27">AI11</f>
        <v>0</v>
      </c>
    </row>
    <row r="12" spans="1:52">
      <c r="A12" s="144"/>
      <c r="B12" s="144"/>
      <c r="C12" s="42" t="str">
        <f>IF(A12="","",VLOOKUP(A12,Lookup!A:B,2,FALSE))</f>
        <v/>
      </c>
      <c r="D12" s="213" t="str">
        <f>IF(A12="","",VLOOKUP(A12,Lookup!A:C,3,FALSE))</f>
        <v/>
      </c>
      <c r="E12" s="115"/>
      <c r="F12" s="116"/>
      <c r="G12" s="117"/>
      <c r="H12" s="118"/>
      <c r="I12" s="146"/>
      <c r="J12" s="147"/>
      <c r="K12" s="59">
        <f>'Supportive - Detail '!F29</f>
        <v>0</v>
      </c>
      <c r="L12" s="60">
        <f>'Supportive - Detail '!F55</f>
        <v>0</v>
      </c>
      <c r="M12" s="63">
        <f>'Supportive - Detail '!F81</f>
        <v>0</v>
      </c>
      <c r="N12" s="65">
        <f t="shared" si="11"/>
        <v>0</v>
      </c>
      <c r="O12" s="63" t="str">
        <f t="shared" si="7"/>
        <v/>
      </c>
      <c r="P12" s="65">
        <f t="shared" si="8"/>
        <v>0</v>
      </c>
      <c r="Q12" s="65" t="str">
        <f t="shared" si="12"/>
        <v>N/A</v>
      </c>
      <c r="S12" s="148"/>
      <c r="T12" s="148"/>
      <c r="U12" s="148"/>
      <c r="V12" s="148"/>
      <c r="W12" s="98" t="str">
        <f t="shared" si="13"/>
        <v/>
      </c>
      <c r="Y12" s="137"/>
      <c r="Z12" s="133"/>
      <c r="AA12" s="136"/>
      <c r="AB12" s="137"/>
      <c r="AC12" s="133"/>
      <c r="AD12" s="136"/>
      <c r="AE12" s="137"/>
      <c r="AF12" s="130"/>
      <c r="AG12" s="130"/>
      <c r="AH12" s="130"/>
      <c r="AI12" s="132"/>
      <c r="AJ12" s="63">
        <f t="shared" si="9"/>
        <v>0</v>
      </c>
      <c r="AK12" s="196"/>
      <c r="AL12" s="214">
        <f t="shared" si="14"/>
        <v>0</v>
      </c>
      <c r="AM12" s="214">
        <f t="shared" si="15"/>
        <v>0</v>
      </c>
      <c r="AN12" s="214">
        <f t="shared" si="16"/>
        <v>0</v>
      </c>
      <c r="AO12" s="214">
        <f t="shared" si="17"/>
        <v>0</v>
      </c>
      <c r="AP12" s="215">
        <f t="shared" si="18"/>
        <v>0</v>
      </c>
      <c r="AQ12" s="215">
        <f t="shared" si="19"/>
        <v>0</v>
      </c>
      <c r="AR12" s="215">
        <f t="shared" si="20"/>
        <v>0</v>
      </c>
      <c r="AS12" s="215">
        <f t="shared" si="21"/>
        <v>0</v>
      </c>
      <c r="AT12" s="215">
        <f t="shared" si="22"/>
        <v>0</v>
      </c>
      <c r="AU12" s="215">
        <f t="shared" si="23"/>
        <v>0</v>
      </c>
      <c r="AV12" s="215">
        <f t="shared" si="24"/>
        <v>0</v>
      </c>
      <c r="AW12" s="215">
        <f t="shared" si="25"/>
        <v>0</v>
      </c>
      <c r="AX12" s="215">
        <f t="shared" si="26"/>
        <v>0</v>
      </c>
      <c r="AY12" s="215">
        <f t="shared" si="27"/>
        <v>0</v>
      </c>
    </row>
    <row r="13" spans="1:52">
      <c r="A13" s="144"/>
      <c r="B13" s="144"/>
      <c r="C13" s="42" t="str">
        <f>IF(A13="","",VLOOKUP(A13,Lookup!A:B,2,FALSE))</f>
        <v/>
      </c>
      <c r="D13" s="213" t="str">
        <f>IF(A13="","",VLOOKUP(A13,Lookup!A:C,3,FALSE))</f>
        <v/>
      </c>
      <c r="E13" s="115"/>
      <c r="F13" s="116"/>
      <c r="G13" s="117"/>
      <c r="H13" s="118"/>
      <c r="I13" s="146"/>
      <c r="J13" s="147"/>
      <c r="K13" s="59">
        <f>'Supportive - Detail '!G29</f>
        <v>0</v>
      </c>
      <c r="L13" s="60">
        <f>'Supportive - Detail '!G55</f>
        <v>0</v>
      </c>
      <c r="M13" s="63">
        <f>'Supportive - Detail '!G81</f>
        <v>0</v>
      </c>
      <c r="N13" s="65">
        <f t="shared" si="11"/>
        <v>0</v>
      </c>
      <c r="O13" s="63" t="str">
        <f t="shared" si="7"/>
        <v/>
      </c>
      <c r="P13" s="65">
        <f t="shared" si="8"/>
        <v>0</v>
      </c>
      <c r="Q13" s="65" t="str">
        <f t="shared" si="12"/>
        <v>N/A</v>
      </c>
      <c r="S13" s="148"/>
      <c r="T13" s="148"/>
      <c r="U13" s="148"/>
      <c r="V13" s="148"/>
      <c r="W13" s="98" t="str">
        <f t="shared" si="13"/>
        <v/>
      </c>
      <c r="Y13" s="137"/>
      <c r="Z13" s="130"/>
      <c r="AA13" s="132"/>
      <c r="AB13" s="137"/>
      <c r="AC13" s="130"/>
      <c r="AD13" s="132"/>
      <c r="AE13" s="137"/>
      <c r="AF13" s="130"/>
      <c r="AG13" s="130"/>
      <c r="AH13" s="130"/>
      <c r="AI13" s="132"/>
      <c r="AJ13" s="63">
        <f t="shared" si="9"/>
        <v>0</v>
      </c>
      <c r="AK13" s="196"/>
      <c r="AL13" s="214">
        <f t="shared" si="14"/>
        <v>0</v>
      </c>
      <c r="AM13" s="214">
        <f t="shared" si="15"/>
        <v>0</v>
      </c>
      <c r="AN13" s="214">
        <f t="shared" si="16"/>
        <v>0</v>
      </c>
      <c r="AO13" s="214">
        <f t="shared" si="17"/>
        <v>0</v>
      </c>
      <c r="AP13" s="215">
        <f t="shared" si="18"/>
        <v>0</v>
      </c>
      <c r="AQ13" s="215">
        <f t="shared" si="19"/>
        <v>0</v>
      </c>
      <c r="AR13" s="215">
        <f t="shared" si="20"/>
        <v>0</v>
      </c>
      <c r="AS13" s="215">
        <f t="shared" si="21"/>
        <v>0</v>
      </c>
      <c r="AT13" s="215">
        <f t="shared" si="22"/>
        <v>0</v>
      </c>
      <c r="AU13" s="215">
        <f t="shared" si="23"/>
        <v>0</v>
      </c>
      <c r="AV13" s="215">
        <f t="shared" si="24"/>
        <v>0</v>
      </c>
      <c r="AW13" s="215">
        <f t="shared" si="25"/>
        <v>0</v>
      </c>
      <c r="AX13" s="215">
        <f t="shared" si="26"/>
        <v>0</v>
      </c>
      <c r="AY13" s="215">
        <f t="shared" si="27"/>
        <v>0</v>
      </c>
    </row>
    <row r="14" spans="1:52">
      <c r="A14" s="144"/>
      <c r="B14" s="144"/>
      <c r="C14" s="42" t="str">
        <f>IF(A14="","",VLOOKUP(A14,Lookup!A:B,2,FALSE))</f>
        <v/>
      </c>
      <c r="D14" s="213" t="str">
        <f>IF(A14="","",VLOOKUP(A14,Lookup!A:C,3,FALSE))</f>
        <v/>
      </c>
      <c r="E14" s="115"/>
      <c r="F14" s="116"/>
      <c r="G14" s="117"/>
      <c r="H14" s="118"/>
      <c r="I14" s="146"/>
      <c r="J14" s="147"/>
      <c r="K14" s="59">
        <f>'Supportive - Detail '!H29</f>
        <v>0</v>
      </c>
      <c r="L14" s="60">
        <f>'Supportive - Detail '!H55</f>
        <v>0</v>
      </c>
      <c r="M14" s="63">
        <f>'Supportive - Detail '!H81</f>
        <v>0</v>
      </c>
      <c r="N14" s="65">
        <f t="shared" si="11"/>
        <v>0</v>
      </c>
      <c r="O14" s="63" t="str">
        <f t="shared" si="7"/>
        <v/>
      </c>
      <c r="P14" s="65">
        <f t="shared" si="8"/>
        <v>0</v>
      </c>
      <c r="Q14" s="65" t="str">
        <f t="shared" si="12"/>
        <v>N/A</v>
      </c>
      <c r="S14" s="148"/>
      <c r="T14" s="148"/>
      <c r="U14" s="148"/>
      <c r="V14" s="148"/>
      <c r="W14" s="98" t="str">
        <f t="shared" si="13"/>
        <v/>
      </c>
      <c r="Y14" s="137"/>
      <c r="Z14" s="133"/>
      <c r="AA14" s="136"/>
      <c r="AB14" s="137"/>
      <c r="AC14" s="133"/>
      <c r="AD14" s="136"/>
      <c r="AE14" s="137"/>
      <c r="AF14" s="130"/>
      <c r="AG14" s="130"/>
      <c r="AH14" s="130"/>
      <c r="AI14" s="132"/>
      <c r="AJ14" s="63">
        <f t="shared" si="9"/>
        <v>0</v>
      </c>
      <c r="AK14" s="196"/>
      <c r="AL14" s="214">
        <f t="shared" si="14"/>
        <v>0</v>
      </c>
      <c r="AM14" s="214">
        <f t="shared" si="15"/>
        <v>0</v>
      </c>
      <c r="AN14" s="214">
        <f t="shared" si="16"/>
        <v>0</v>
      </c>
      <c r="AO14" s="214">
        <f t="shared" si="17"/>
        <v>0</v>
      </c>
      <c r="AP14" s="215">
        <f t="shared" si="18"/>
        <v>0</v>
      </c>
      <c r="AQ14" s="215">
        <f t="shared" si="19"/>
        <v>0</v>
      </c>
      <c r="AR14" s="215">
        <f t="shared" si="20"/>
        <v>0</v>
      </c>
      <c r="AS14" s="215">
        <f t="shared" si="21"/>
        <v>0</v>
      </c>
      <c r="AT14" s="215">
        <f t="shared" si="22"/>
        <v>0</v>
      </c>
      <c r="AU14" s="215">
        <f t="shared" si="23"/>
        <v>0</v>
      </c>
      <c r="AV14" s="215">
        <f t="shared" si="24"/>
        <v>0</v>
      </c>
      <c r="AW14" s="215">
        <f t="shared" si="25"/>
        <v>0</v>
      </c>
      <c r="AX14" s="215">
        <f t="shared" si="26"/>
        <v>0</v>
      </c>
      <c r="AY14" s="215">
        <f t="shared" si="27"/>
        <v>0</v>
      </c>
    </row>
    <row r="15" spans="1:52">
      <c r="A15" s="144"/>
      <c r="B15" s="144"/>
      <c r="C15" s="42" t="str">
        <f>IF(A15="","",VLOOKUP(A15,Lookup!A:B,2,FALSE))</f>
        <v/>
      </c>
      <c r="D15" s="213" t="str">
        <f>IF(A15="","",VLOOKUP(A15,Lookup!A:C,3,FALSE))</f>
        <v/>
      </c>
      <c r="E15" s="115"/>
      <c r="F15" s="116"/>
      <c r="G15" s="117"/>
      <c r="H15" s="118"/>
      <c r="I15" s="146"/>
      <c r="J15" s="147"/>
      <c r="K15" s="59">
        <f>'Supportive - Detail '!I29</f>
        <v>0</v>
      </c>
      <c r="L15" s="60">
        <f>'Supportive - Detail '!I55</f>
        <v>0</v>
      </c>
      <c r="M15" s="63">
        <f>'Supportive - Detail '!I81</f>
        <v>0</v>
      </c>
      <c r="N15" s="65">
        <f t="shared" si="11"/>
        <v>0</v>
      </c>
      <c r="O15" s="63" t="str">
        <f t="shared" si="7"/>
        <v/>
      </c>
      <c r="P15" s="65">
        <f t="shared" si="8"/>
        <v>0</v>
      </c>
      <c r="Q15" s="65" t="str">
        <f t="shared" si="12"/>
        <v>N/A</v>
      </c>
      <c r="S15" s="148"/>
      <c r="T15" s="148"/>
      <c r="U15" s="148"/>
      <c r="V15" s="148"/>
      <c r="W15" s="98" t="str">
        <f t="shared" si="13"/>
        <v/>
      </c>
      <c r="Y15" s="137"/>
      <c r="Z15" s="130"/>
      <c r="AA15" s="132"/>
      <c r="AB15" s="137"/>
      <c r="AC15" s="130"/>
      <c r="AD15" s="132"/>
      <c r="AE15" s="137"/>
      <c r="AF15" s="130"/>
      <c r="AG15" s="130"/>
      <c r="AH15" s="130"/>
      <c r="AI15" s="132"/>
      <c r="AJ15" s="63">
        <f t="shared" si="9"/>
        <v>0</v>
      </c>
      <c r="AK15" s="196"/>
      <c r="AL15" s="214">
        <f t="shared" si="14"/>
        <v>0</v>
      </c>
      <c r="AM15" s="214">
        <f t="shared" si="15"/>
        <v>0</v>
      </c>
      <c r="AN15" s="214">
        <f t="shared" si="16"/>
        <v>0</v>
      </c>
      <c r="AO15" s="214">
        <f t="shared" si="17"/>
        <v>0</v>
      </c>
      <c r="AP15" s="215">
        <f t="shared" si="18"/>
        <v>0</v>
      </c>
      <c r="AQ15" s="215">
        <f t="shared" si="19"/>
        <v>0</v>
      </c>
      <c r="AR15" s="215">
        <f t="shared" si="20"/>
        <v>0</v>
      </c>
      <c r="AS15" s="215">
        <f t="shared" si="21"/>
        <v>0</v>
      </c>
      <c r="AT15" s="215">
        <f t="shared" si="22"/>
        <v>0</v>
      </c>
      <c r="AU15" s="215">
        <f t="shared" si="23"/>
        <v>0</v>
      </c>
      <c r="AV15" s="215">
        <f t="shared" si="24"/>
        <v>0</v>
      </c>
      <c r="AW15" s="215">
        <f t="shared" si="25"/>
        <v>0</v>
      </c>
      <c r="AX15" s="215">
        <f t="shared" si="26"/>
        <v>0</v>
      </c>
      <c r="AY15" s="215">
        <f t="shared" si="27"/>
        <v>0</v>
      </c>
    </row>
    <row r="16" spans="1:52">
      <c r="A16" s="144"/>
      <c r="B16" s="144"/>
      <c r="C16" s="42" t="str">
        <f>IF(A16="","",VLOOKUP(A16,Lookup!A:B,2,FALSE))</f>
        <v/>
      </c>
      <c r="D16" s="213" t="str">
        <f>IF(A16="","",VLOOKUP(A16,Lookup!A:C,3,FALSE))</f>
        <v/>
      </c>
      <c r="E16" s="115"/>
      <c r="F16" s="116"/>
      <c r="G16" s="117"/>
      <c r="H16" s="118"/>
      <c r="I16" s="146"/>
      <c r="J16" s="147"/>
      <c r="K16" s="59">
        <f>'Supportive - Detail '!J29</f>
        <v>0</v>
      </c>
      <c r="L16" s="60">
        <f>'Supportive - Detail '!J55</f>
        <v>0</v>
      </c>
      <c r="M16" s="63">
        <f>'Supportive - Detail '!J81</f>
        <v>0</v>
      </c>
      <c r="N16" s="65">
        <f t="shared" si="11"/>
        <v>0</v>
      </c>
      <c r="O16" s="63" t="str">
        <f t="shared" si="7"/>
        <v/>
      </c>
      <c r="P16" s="65">
        <f t="shared" si="8"/>
        <v>0</v>
      </c>
      <c r="Q16" s="65" t="str">
        <f t="shared" si="12"/>
        <v>N/A</v>
      </c>
      <c r="S16" s="148"/>
      <c r="T16" s="148"/>
      <c r="U16" s="148"/>
      <c r="V16" s="148"/>
      <c r="W16" s="98" t="str">
        <f t="shared" si="13"/>
        <v/>
      </c>
      <c r="Y16" s="137"/>
      <c r="Z16" s="130"/>
      <c r="AA16" s="132"/>
      <c r="AB16" s="137"/>
      <c r="AC16" s="130"/>
      <c r="AD16" s="132"/>
      <c r="AE16" s="137"/>
      <c r="AF16" s="130"/>
      <c r="AG16" s="130"/>
      <c r="AH16" s="130"/>
      <c r="AI16" s="132"/>
      <c r="AJ16" s="63">
        <f t="shared" si="9"/>
        <v>0</v>
      </c>
      <c r="AK16" s="196"/>
      <c r="AL16" s="214">
        <f t="shared" si="14"/>
        <v>0</v>
      </c>
      <c r="AM16" s="214">
        <f t="shared" si="15"/>
        <v>0</v>
      </c>
      <c r="AN16" s="214">
        <f t="shared" si="16"/>
        <v>0</v>
      </c>
      <c r="AO16" s="214">
        <f t="shared" si="17"/>
        <v>0</v>
      </c>
      <c r="AP16" s="215">
        <f t="shared" si="18"/>
        <v>0</v>
      </c>
      <c r="AQ16" s="215">
        <f t="shared" si="19"/>
        <v>0</v>
      </c>
      <c r="AR16" s="215">
        <f t="shared" si="20"/>
        <v>0</v>
      </c>
      <c r="AS16" s="215">
        <f t="shared" si="21"/>
        <v>0</v>
      </c>
      <c r="AT16" s="215">
        <f t="shared" si="22"/>
        <v>0</v>
      </c>
      <c r="AU16" s="215">
        <f t="shared" si="23"/>
        <v>0</v>
      </c>
      <c r="AV16" s="215">
        <f t="shared" si="24"/>
        <v>0</v>
      </c>
      <c r="AW16" s="215">
        <f t="shared" si="25"/>
        <v>0</v>
      </c>
      <c r="AX16" s="215">
        <f t="shared" si="26"/>
        <v>0</v>
      </c>
      <c r="AY16" s="215">
        <f t="shared" si="27"/>
        <v>0</v>
      </c>
    </row>
    <row r="17" spans="1:51">
      <c r="A17" s="144"/>
      <c r="B17" s="144"/>
      <c r="C17" s="42" t="str">
        <f>IF(A17="","",VLOOKUP(A17,Lookup!A:B,2,FALSE))</f>
        <v/>
      </c>
      <c r="D17" s="213" t="str">
        <f>IF(A17="","",VLOOKUP(A17,Lookup!A:C,3,FALSE))</f>
        <v/>
      </c>
      <c r="E17" s="115"/>
      <c r="F17" s="116"/>
      <c r="G17" s="117"/>
      <c r="H17" s="118"/>
      <c r="I17" s="146"/>
      <c r="J17" s="147"/>
      <c r="K17" s="59">
        <f>'Supportive - Detail '!K29</f>
        <v>0</v>
      </c>
      <c r="L17" s="60">
        <f>'Supportive - Detail '!K55</f>
        <v>0</v>
      </c>
      <c r="M17" s="63">
        <f>'Supportive - Detail '!K81</f>
        <v>0</v>
      </c>
      <c r="N17" s="65">
        <f t="shared" si="11"/>
        <v>0</v>
      </c>
      <c r="O17" s="63" t="str">
        <f t="shared" si="7"/>
        <v/>
      </c>
      <c r="P17" s="65">
        <f t="shared" si="8"/>
        <v>0</v>
      </c>
      <c r="Q17" s="65" t="str">
        <f t="shared" si="12"/>
        <v>N/A</v>
      </c>
      <c r="S17" s="148"/>
      <c r="T17" s="148"/>
      <c r="U17" s="148"/>
      <c r="V17" s="148"/>
      <c r="W17" s="98" t="str">
        <f t="shared" si="13"/>
        <v/>
      </c>
      <c r="Y17" s="137"/>
      <c r="Z17" s="130"/>
      <c r="AA17" s="132"/>
      <c r="AB17" s="137"/>
      <c r="AC17" s="130"/>
      <c r="AD17" s="132"/>
      <c r="AE17" s="137"/>
      <c r="AF17" s="130"/>
      <c r="AG17" s="130"/>
      <c r="AH17" s="130"/>
      <c r="AI17" s="132"/>
      <c r="AJ17" s="63">
        <f t="shared" si="9"/>
        <v>0</v>
      </c>
      <c r="AK17" s="196"/>
      <c r="AL17" s="214">
        <f t="shared" si="14"/>
        <v>0</v>
      </c>
      <c r="AM17" s="214">
        <f t="shared" si="15"/>
        <v>0</v>
      </c>
      <c r="AN17" s="214">
        <f t="shared" si="16"/>
        <v>0</v>
      </c>
      <c r="AO17" s="214">
        <f t="shared" si="17"/>
        <v>0</v>
      </c>
      <c r="AP17" s="215">
        <f t="shared" si="18"/>
        <v>0</v>
      </c>
      <c r="AQ17" s="215">
        <f t="shared" si="19"/>
        <v>0</v>
      </c>
      <c r="AR17" s="215">
        <f t="shared" si="20"/>
        <v>0</v>
      </c>
      <c r="AS17" s="215">
        <f t="shared" si="21"/>
        <v>0</v>
      </c>
      <c r="AT17" s="215">
        <f t="shared" si="22"/>
        <v>0</v>
      </c>
      <c r="AU17" s="215">
        <f t="shared" si="23"/>
        <v>0</v>
      </c>
      <c r="AV17" s="215">
        <f t="shared" si="24"/>
        <v>0</v>
      </c>
      <c r="AW17" s="215">
        <f t="shared" si="25"/>
        <v>0</v>
      </c>
      <c r="AX17" s="215">
        <f t="shared" si="26"/>
        <v>0</v>
      </c>
      <c r="AY17" s="215">
        <f t="shared" si="27"/>
        <v>0</v>
      </c>
    </row>
    <row r="18" spans="1:51">
      <c r="A18" s="144"/>
      <c r="B18" s="144"/>
      <c r="C18" s="42" t="str">
        <f>IF(A18="","",VLOOKUP(A18,Lookup!A:B,2,FALSE))</f>
        <v/>
      </c>
      <c r="D18" s="213" t="str">
        <f>IF(A18="","",VLOOKUP(A18,Lookup!A:C,3,FALSE))</f>
        <v/>
      </c>
      <c r="E18" s="115"/>
      <c r="F18" s="116"/>
      <c r="G18" s="117"/>
      <c r="H18" s="118"/>
      <c r="I18" s="146"/>
      <c r="J18" s="147"/>
      <c r="K18" s="59">
        <f>'Supportive - Detail '!L29</f>
        <v>0</v>
      </c>
      <c r="L18" s="60">
        <f>'Supportive - Detail '!L55</f>
        <v>0</v>
      </c>
      <c r="M18" s="63">
        <f>'Supportive - Detail '!L81</f>
        <v>0</v>
      </c>
      <c r="N18" s="65">
        <f t="shared" si="11"/>
        <v>0</v>
      </c>
      <c r="O18" s="63" t="str">
        <f t="shared" si="7"/>
        <v/>
      </c>
      <c r="P18" s="65">
        <f t="shared" si="8"/>
        <v>0</v>
      </c>
      <c r="Q18" s="65" t="str">
        <f t="shared" si="12"/>
        <v>N/A</v>
      </c>
      <c r="S18" s="148"/>
      <c r="T18" s="148"/>
      <c r="U18" s="148"/>
      <c r="V18" s="148"/>
      <c r="W18" s="98" t="str">
        <f t="shared" si="13"/>
        <v/>
      </c>
      <c r="Y18" s="137"/>
      <c r="Z18" s="130"/>
      <c r="AA18" s="132"/>
      <c r="AB18" s="137"/>
      <c r="AC18" s="130"/>
      <c r="AD18" s="132"/>
      <c r="AE18" s="137"/>
      <c r="AF18" s="130"/>
      <c r="AG18" s="130"/>
      <c r="AH18" s="130"/>
      <c r="AI18" s="132"/>
      <c r="AJ18" s="63">
        <f t="shared" si="9"/>
        <v>0</v>
      </c>
      <c r="AK18" s="196"/>
      <c r="AL18" s="214">
        <f t="shared" si="14"/>
        <v>0</v>
      </c>
      <c r="AM18" s="214">
        <f t="shared" si="15"/>
        <v>0</v>
      </c>
      <c r="AN18" s="214">
        <f t="shared" si="16"/>
        <v>0</v>
      </c>
      <c r="AO18" s="214">
        <f t="shared" si="17"/>
        <v>0</v>
      </c>
      <c r="AP18" s="215">
        <f t="shared" si="18"/>
        <v>0</v>
      </c>
      <c r="AQ18" s="215">
        <f t="shared" si="19"/>
        <v>0</v>
      </c>
      <c r="AR18" s="215">
        <f t="shared" si="20"/>
        <v>0</v>
      </c>
      <c r="AS18" s="215">
        <f t="shared" si="21"/>
        <v>0</v>
      </c>
      <c r="AT18" s="215">
        <f t="shared" si="22"/>
        <v>0</v>
      </c>
      <c r="AU18" s="215">
        <f t="shared" si="23"/>
        <v>0</v>
      </c>
      <c r="AV18" s="215">
        <f t="shared" si="24"/>
        <v>0</v>
      </c>
      <c r="AW18" s="215">
        <f t="shared" si="25"/>
        <v>0</v>
      </c>
      <c r="AX18" s="215">
        <f t="shared" si="26"/>
        <v>0</v>
      </c>
      <c r="AY18" s="215">
        <f t="shared" si="27"/>
        <v>0</v>
      </c>
    </row>
    <row r="19" spans="1:51">
      <c r="A19" s="144"/>
      <c r="B19" s="144"/>
      <c r="C19" s="42" t="str">
        <f>IF(A19="","",VLOOKUP(A19,Lookup!A:B,2,FALSE))</f>
        <v/>
      </c>
      <c r="D19" s="213" t="str">
        <f>IF(A19="","",VLOOKUP(A19,Lookup!A:C,3,FALSE))</f>
        <v/>
      </c>
      <c r="E19" s="115"/>
      <c r="F19" s="116"/>
      <c r="G19" s="117"/>
      <c r="H19" s="118"/>
      <c r="I19" s="146"/>
      <c r="J19" s="147"/>
      <c r="K19" s="59">
        <f>'Supportive - Detail '!M29</f>
        <v>0</v>
      </c>
      <c r="L19" s="60">
        <f>'Supportive - Detail '!M55</f>
        <v>0</v>
      </c>
      <c r="M19" s="63">
        <f>'Supportive - Detail '!M81</f>
        <v>0</v>
      </c>
      <c r="N19" s="65">
        <f t="shared" si="11"/>
        <v>0</v>
      </c>
      <c r="O19" s="63" t="str">
        <f t="shared" si="7"/>
        <v/>
      </c>
      <c r="P19" s="65">
        <f t="shared" si="8"/>
        <v>0</v>
      </c>
      <c r="Q19" s="65" t="str">
        <f t="shared" si="12"/>
        <v>N/A</v>
      </c>
      <c r="S19" s="148"/>
      <c r="T19" s="148"/>
      <c r="U19" s="148"/>
      <c r="V19" s="148"/>
      <c r="W19" s="98" t="str">
        <f t="shared" si="13"/>
        <v/>
      </c>
      <c r="Y19" s="137"/>
      <c r="Z19" s="130"/>
      <c r="AA19" s="132"/>
      <c r="AB19" s="137"/>
      <c r="AC19" s="130"/>
      <c r="AD19" s="132"/>
      <c r="AE19" s="137"/>
      <c r="AF19" s="130"/>
      <c r="AG19" s="130"/>
      <c r="AH19" s="130"/>
      <c r="AI19" s="132"/>
      <c r="AJ19" s="63">
        <f t="shared" si="9"/>
        <v>0</v>
      </c>
      <c r="AK19" s="196"/>
      <c r="AL19" s="214">
        <f t="shared" si="14"/>
        <v>0</v>
      </c>
      <c r="AM19" s="214">
        <f t="shared" si="15"/>
        <v>0</v>
      </c>
      <c r="AN19" s="214">
        <f t="shared" si="16"/>
        <v>0</v>
      </c>
      <c r="AO19" s="214">
        <f t="shared" si="17"/>
        <v>0</v>
      </c>
      <c r="AP19" s="215">
        <f t="shared" si="18"/>
        <v>0</v>
      </c>
      <c r="AQ19" s="215">
        <f t="shared" si="19"/>
        <v>0</v>
      </c>
      <c r="AR19" s="215">
        <f t="shared" si="20"/>
        <v>0</v>
      </c>
      <c r="AS19" s="215">
        <f t="shared" si="21"/>
        <v>0</v>
      </c>
      <c r="AT19" s="215">
        <f t="shared" si="22"/>
        <v>0</v>
      </c>
      <c r="AU19" s="215">
        <f t="shared" si="23"/>
        <v>0</v>
      </c>
      <c r="AV19" s="215">
        <f t="shared" si="24"/>
        <v>0</v>
      </c>
      <c r="AW19" s="215">
        <f t="shared" si="25"/>
        <v>0</v>
      </c>
      <c r="AX19" s="215">
        <f t="shared" si="26"/>
        <v>0</v>
      </c>
      <c r="AY19" s="215">
        <f t="shared" si="27"/>
        <v>0</v>
      </c>
    </row>
    <row r="20" spans="1:51">
      <c r="A20" s="144"/>
      <c r="B20" s="144"/>
      <c r="C20" s="42" t="str">
        <f>IF(A20="","",VLOOKUP(A20,Lookup!A:B,2,FALSE))</f>
        <v/>
      </c>
      <c r="D20" s="213" t="str">
        <f>IF(A20="","",VLOOKUP(A20,Lookup!A:C,3,FALSE))</f>
        <v/>
      </c>
      <c r="E20" s="115"/>
      <c r="F20" s="116"/>
      <c r="G20" s="117"/>
      <c r="H20" s="118"/>
      <c r="I20" s="146"/>
      <c r="J20" s="147"/>
      <c r="K20" s="59">
        <f>'Supportive - Detail '!N29</f>
        <v>0</v>
      </c>
      <c r="L20" s="60">
        <f>'Supportive - Detail '!N55</f>
        <v>0</v>
      </c>
      <c r="M20" s="63">
        <f>'Supportive - Detail '!N81</f>
        <v>0</v>
      </c>
      <c r="N20" s="65">
        <f t="shared" si="11"/>
        <v>0</v>
      </c>
      <c r="O20" s="63" t="str">
        <f t="shared" si="7"/>
        <v/>
      </c>
      <c r="P20" s="65">
        <f t="shared" si="8"/>
        <v>0</v>
      </c>
      <c r="Q20" s="65" t="str">
        <f t="shared" si="12"/>
        <v>N/A</v>
      </c>
      <c r="S20" s="148"/>
      <c r="T20" s="148"/>
      <c r="U20" s="148"/>
      <c r="V20" s="148"/>
      <c r="W20" s="98" t="str">
        <f t="shared" si="13"/>
        <v/>
      </c>
      <c r="Y20" s="137"/>
      <c r="Z20" s="130"/>
      <c r="AA20" s="132"/>
      <c r="AB20" s="137"/>
      <c r="AC20" s="130"/>
      <c r="AD20" s="132"/>
      <c r="AE20" s="137"/>
      <c r="AF20" s="130"/>
      <c r="AG20" s="130"/>
      <c r="AH20" s="130"/>
      <c r="AI20" s="132"/>
      <c r="AJ20" s="63">
        <f t="shared" si="9"/>
        <v>0</v>
      </c>
      <c r="AK20" s="196"/>
      <c r="AL20" s="214">
        <f t="shared" si="14"/>
        <v>0</v>
      </c>
      <c r="AM20" s="214">
        <f t="shared" si="15"/>
        <v>0</v>
      </c>
      <c r="AN20" s="214">
        <f t="shared" si="16"/>
        <v>0</v>
      </c>
      <c r="AO20" s="214">
        <f t="shared" si="17"/>
        <v>0</v>
      </c>
      <c r="AP20" s="215">
        <f t="shared" si="18"/>
        <v>0</v>
      </c>
      <c r="AQ20" s="215">
        <f t="shared" si="19"/>
        <v>0</v>
      </c>
      <c r="AR20" s="215">
        <f t="shared" si="20"/>
        <v>0</v>
      </c>
      <c r="AS20" s="215">
        <f t="shared" si="21"/>
        <v>0</v>
      </c>
      <c r="AT20" s="215">
        <f t="shared" si="22"/>
        <v>0</v>
      </c>
      <c r="AU20" s="215">
        <f t="shared" si="23"/>
        <v>0</v>
      </c>
      <c r="AV20" s="215">
        <f t="shared" si="24"/>
        <v>0</v>
      </c>
      <c r="AW20" s="215">
        <f t="shared" si="25"/>
        <v>0</v>
      </c>
      <c r="AX20" s="215">
        <f t="shared" si="26"/>
        <v>0</v>
      </c>
      <c r="AY20" s="215">
        <f t="shared" si="27"/>
        <v>0</v>
      </c>
    </row>
    <row r="21" spans="1:51">
      <c r="A21" s="144"/>
      <c r="B21" s="144"/>
      <c r="C21" s="42" t="str">
        <f>IF(A21="","",VLOOKUP(A21,Lookup!A:B,2,FALSE))</f>
        <v/>
      </c>
      <c r="D21" s="213" t="str">
        <f>IF(A21="","",VLOOKUP(A21,Lookup!A:C,3,FALSE))</f>
        <v/>
      </c>
      <c r="E21" s="115"/>
      <c r="F21" s="116"/>
      <c r="G21" s="117"/>
      <c r="H21" s="118"/>
      <c r="I21" s="146"/>
      <c r="J21" s="147"/>
      <c r="K21" s="59">
        <f>'Supportive - Detail '!O29</f>
        <v>0</v>
      </c>
      <c r="L21" s="60">
        <f>'Supportive - Detail '!O55</f>
        <v>0</v>
      </c>
      <c r="M21" s="63">
        <f>'Supportive - Detail '!O81</f>
        <v>0</v>
      </c>
      <c r="N21" s="65">
        <f t="shared" si="11"/>
        <v>0</v>
      </c>
      <c r="O21" s="63" t="str">
        <f t="shared" si="7"/>
        <v/>
      </c>
      <c r="P21" s="65">
        <f t="shared" si="8"/>
        <v>0</v>
      </c>
      <c r="Q21" s="65" t="str">
        <f t="shared" si="12"/>
        <v>N/A</v>
      </c>
      <c r="S21" s="148"/>
      <c r="T21" s="148"/>
      <c r="U21" s="148"/>
      <c r="V21" s="148"/>
      <c r="W21" s="98" t="str">
        <f t="shared" si="13"/>
        <v/>
      </c>
      <c r="Y21" s="137"/>
      <c r="Z21" s="130"/>
      <c r="AA21" s="132"/>
      <c r="AB21" s="137"/>
      <c r="AC21" s="130"/>
      <c r="AD21" s="132"/>
      <c r="AE21" s="137"/>
      <c r="AF21" s="130"/>
      <c r="AG21" s="130"/>
      <c r="AH21" s="130"/>
      <c r="AI21" s="132"/>
      <c r="AJ21" s="63">
        <f t="shared" si="9"/>
        <v>0</v>
      </c>
      <c r="AK21" s="196"/>
      <c r="AL21" s="214">
        <f t="shared" si="14"/>
        <v>0</v>
      </c>
      <c r="AM21" s="214">
        <f t="shared" si="15"/>
        <v>0</v>
      </c>
      <c r="AN21" s="214">
        <f t="shared" si="16"/>
        <v>0</v>
      </c>
      <c r="AO21" s="214">
        <f t="shared" si="17"/>
        <v>0</v>
      </c>
      <c r="AP21" s="215">
        <f t="shared" si="18"/>
        <v>0</v>
      </c>
      <c r="AQ21" s="215">
        <f t="shared" si="19"/>
        <v>0</v>
      </c>
      <c r="AR21" s="215">
        <f t="shared" si="20"/>
        <v>0</v>
      </c>
      <c r="AS21" s="215">
        <f t="shared" si="21"/>
        <v>0</v>
      </c>
      <c r="AT21" s="215">
        <f t="shared" si="22"/>
        <v>0</v>
      </c>
      <c r="AU21" s="215">
        <f t="shared" si="23"/>
        <v>0</v>
      </c>
      <c r="AV21" s="215">
        <f t="shared" si="24"/>
        <v>0</v>
      </c>
      <c r="AW21" s="215">
        <f t="shared" si="25"/>
        <v>0</v>
      </c>
      <c r="AX21" s="215">
        <f t="shared" si="26"/>
        <v>0</v>
      </c>
      <c r="AY21" s="215">
        <f t="shared" si="27"/>
        <v>0</v>
      </c>
    </row>
    <row r="22" spans="1:51">
      <c r="A22" s="144"/>
      <c r="B22" s="144"/>
      <c r="C22" s="42" t="str">
        <f>IF(A22="","",VLOOKUP(A22,Lookup!A:B,2,FALSE))</f>
        <v/>
      </c>
      <c r="D22" s="213" t="str">
        <f>IF(A22="","",VLOOKUP(A22,Lookup!A:C,3,FALSE))</f>
        <v/>
      </c>
      <c r="E22" s="115"/>
      <c r="F22" s="116"/>
      <c r="G22" s="117"/>
      <c r="H22" s="118"/>
      <c r="I22" s="146"/>
      <c r="J22" s="147"/>
      <c r="K22" s="59">
        <f>'Supportive - Detail '!P29</f>
        <v>0</v>
      </c>
      <c r="L22" s="60">
        <f>'Supportive - Detail '!P55</f>
        <v>0</v>
      </c>
      <c r="M22" s="63">
        <f>'Supportive - Detail '!P81</f>
        <v>0</v>
      </c>
      <c r="N22" s="65">
        <f t="shared" si="11"/>
        <v>0</v>
      </c>
      <c r="O22" s="63" t="str">
        <f t="shared" si="7"/>
        <v/>
      </c>
      <c r="P22" s="65">
        <f t="shared" si="8"/>
        <v>0</v>
      </c>
      <c r="Q22" s="65" t="str">
        <f t="shared" si="12"/>
        <v>N/A</v>
      </c>
      <c r="S22" s="148"/>
      <c r="T22" s="148"/>
      <c r="U22" s="148"/>
      <c r="V22" s="148"/>
      <c r="W22" s="98" t="str">
        <f t="shared" si="13"/>
        <v/>
      </c>
      <c r="Y22" s="137"/>
      <c r="Z22" s="130"/>
      <c r="AA22" s="132"/>
      <c r="AB22" s="137"/>
      <c r="AC22" s="130"/>
      <c r="AD22" s="132"/>
      <c r="AE22" s="137"/>
      <c r="AF22" s="130"/>
      <c r="AG22" s="130"/>
      <c r="AH22" s="130"/>
      <c r="AI22" s="132"/>
      <c r="AJ22" s="63">
        <f t="shared" si="9"/>
        <v>0</v>
      </c>
      <c r="AK22" s="196"/>
      <c r="AL22" s="214">
        <f t="shared" si="14"/>
        <v>0</v>
      </c>
      <c r="AM22" s="214">
        <f t="shared" si="15"/>
        <v>0</v>
      </c>
      <c r="AN22" s="214">
        <f t="shared" si="16"/>
        <v>0</v>
      </c>
      <c r="AO22" s="214">
        <f t="shared" si="17"/>
        <v>0</v>
      </c>
      <c r="AP22" s="215">
        <f t="shared" si="18"/>
        <v>0</v>
      </c>
      <c r="AQ22" s="215">
        <f t="shared" si="19"/>
        <v>0</v>
      </c>
      <c r="AR22" s="215">
        <f t="shared" si="20"/>
        <v>0</v>
      </c>
      <c r="AS22" s="215">
        <f t="shared" si="21"/>
        <v>0</v>
      </c>
      <c r="AT22" s="215">
        <f t="shared" si="22"/>
        <v>0</v>
      </c>
      <c r="AU22" s="215">
        <f t="shared" si="23"/>
        <v>0</v>
      </c>
      <c r="AV22" s="215">
        <f t="shared" si="24"/>
        <v>0</v>
      </c>
      <c r="AW22" s="215">
        <f t="shared" si="25"/>
        <v>0</v>
      </c>
      <c r="AX22" s="215">
        <f t="shared" si="26"/>
        <v>0</v>
      </c>
      <c r="AY22" s="215">
        <f t="shared" si="27"/>
        <v>0</v>
      </c>
    </row>
    <row r="23" spans="1:51">
      <c r="A23" s="144"/>
      <c r="B23" s="144"/>
      <c r="C23" s="42" t="str">
        <f>IF(A23="","",VLOOKUP(A23,Lookup!A:B,2,FALSE))</f>
        <v/>
      </c>
      <c r="D23" s="213" t="str">
        <f>IF(A23="","",VLOOKUP(A23,Lookup!A:C,3,FALSE))</f>
        <v/>
      </c>
      <c r="E23" s="115"/>
      <c r="F23" s="116"/>
      <c r="G23" s="117"/>
      <c r="H23" s="118"/>
      <c r="I23" s="146"/>
      <c r="J23" s="147"/>
      <c r="K23" s="59">
        <f>'Supportive - Detail '!Q29</f>
        <v>0</v>
      </c>
      <c r="L23" s="60">
        <f>'Supportive - Detail '!Q55</f>
        <v>0</v>
      </c>
      <c r="M23" s="63">
        <f>'Supportive - Detail '!Q81</f>
        <v>0</v>
      </c>
      <c r="N23" s="65">
        <f t="shared" si="11"/>
        <v>0</v>
      </c>
      <c r="O23" s="63" t="str">
        <f t="shared" si="7"/>
        <v/>
      </c>
      <c r="P23" s="65">
        <f t="shared" si="8"/>
        <v>0</v>
      </c>
      <c r="Q23" s="65" t="str">
        <f t="shared" si="12"/>
        <v>N/A</v>
      </c>
      <c r="S23" s="148"/>
      <c r="T23" s="148"/>
      <c r="U23" s="148"/>
      <c r="V23" s="148"/>
      <c r="W23" s="98" t="str">
        <f t="shared" si="13"/>
        <v/>
      </c>
      <c r="Y23" s="137"/>
      <c r="Z23" s="130"/>
      <c r="AA23" s="132"/>
      <c r="AB23" s="137"/>
      <c r="AC23" s="130"/>
      <c r="AD23" s="132"/>
      <c r="AE23" s="137"/>
      <c r="AF23" s="130"/>
      <c r="AG23" s="130"/>
      <c r="AH23" s="130"/>
      <c r="AI23" s="132"/>
      <c r="AJ23" s="63">
        <f t="shared" si="9"/>
        <v>0</v>
      </c>
      <c r="AK23" s="196"/>
      <c r="AL23" s="214">
        <f t="shared" si="14"/>
        <v>0</v>
      </c>
      <c r="AM23" s="214">
        <f t="shared" si="15"/>
        <v>0</v>
      </c>
      <c r="AN23" s="214">
        <f t="shared" si="16"/>
        <v>0</v>
      </c>
      <c r="AO23" s="214">
        <f t="shared" si="17"/>
        <v>0</v>
      </c>
      <c r="AP23" s="215">
        <f t="shared" si="18"/>
        <v>0</v>
      </c>
      <c r="AQ23" s="215">
        <f t="shared" si="19"/>
        <v>0</v>
      </c>
      <c r="AR23" s="215">
        <f t="shared" si="20"/>
        <v>0</v>
      </c>
      <c r="AS23" s="215">
        <f t="shared" si="21"/>
        <v>0</v>
      </c>
      <c r="AT23" s="215">
        <f t="shared" si="22"/>
        <v>0</v>
      </c>
      <c r="AU23" s="215">
        <f t="shared" si="23"/>
        <v>0</v>
      </c>
      <c r="AV23" s="215">
        <f t="shared" si="24"/>
        <v>0</v>
      </c>
      <c r="AW23" s="215">
        <f t="shared" si="25"/>
        <v>0</v>
      </c>
      <c r="AX23" s="215">
        <f t="shared" si="26"/>
        <v>0</v>
      </c>
      <c r="AY23" s="215">
        <f t="shared" si="27"/>
        <v>0</v>
      </c>
    </row>
    <row r="24" spans="1:51">
      <c r="A24" s="144"/>
      <c r="B24" s="144"/>
      <c r="C24" s="42" t="str">
        <f>IF(A24="","",VLOOKUP(A24,Lookup!A:B,2,FALSE))</f>
        <v/>
      </c>
      <c r="D24" s="213" t="str">
        <f>IF(A24="","",VLOOKUP(A24,Lookup!A:C,3,FALSE))</f>
        <v/>
      </c>
      <c r="E24" s="115"/>
      <c r="F24" s="116"/>
      <c r="G24" s="117"/>
      <c r="H24" s="118"/>
      <c r="I24" s="146"/>
      <c r="J24" s="147"/>
      <c r="K24" s="59">
        <f>'Supportive - Detail '!R29</f>
        <v>0</v>
      </c>
      <c r="L24" s="60">
        <f>'Supportive - Detail '!R55</f>
        <v>0</v>
      </c>
      <c r="M24" s="63">
        <f>'Supportive - Detail '!R81</f>
        <v>0</v>
      </c>
      <c r="N24" s="65">
        <f t="shared" si="11"/>
        <v>0</v>
      </c>
      <c r="O24" s="63" t="str">
        <f t="shared" si="7"/>
        <v/>
      </c>
      <c r="P24" s="65">
        <f t="shared" si="8"/>
        <v>0</v>
      </c>
      <c r="Q24" s="65" t="str">
        <f t="shared" si="12"/>
        <v>N/A</v>
      </c>
      <c r="S24" s="148"/>
      <c r="T24" s="148"/>
      <c r="U24" s="148"/>
      <c r="V24" s="148"/>
      <c r="W24" s="98" t="str">
        <f t="shared" si="13"/>
        <v/>
      </c>
      <c r="Y24" s="137"/>
      <c r="Z24" s="130"/>
      <c r="AA24" s="132"/>
      <c r="AB24" s="137"/>
      <c r="AC24" s="130"/>
      <c r="AD24" s="132"/>
      <c r="AE24" s="137"/>
      <c r="AF24" s="130"/>
      <c r="AG24" s="130"/>
      <c r="AH24" s="130"/>
      <c r="AI24" s="132"/>
      <c r="AJ24" s="63">
        <f t="shared" si="9"/>
        <v>0</v>
      </c>
      <c r="AK24" s="196"/>
      <c r="AL24" s="214">
        <f t="shared" si="14"/>
        <v>0</v>
      </c>
      <c r="AM24" s="214">
        <f t="shared" si="15"/>
        <v>0</v>
      </c>
      <c r="AN24" s="214">
        <f t="shared" si="16"/>
        <v>0</v>
      </c>
      <c r="AO24" s="214">
        <f t="shared" si="17"/>
        <v>0</v>
      </c>
      <c r="AP24" s="215">
        <f t="shared" si="18"/>
        <v>0</v>
      </c>
      <c r="AQ24" s="215">
        <f t="shared" si="19"/>
        <v>0</v>
      </c>
      <c r="AR24" s="215">
        <f t="shared" si="20"/>
        <v>0</v>
      </c>
      <c r="AS24" s="215">
        <f t="shared" si="21"/>
        <v>0</v>
      </c>
      <c r="AT24" s="215">
        <f t="shared" si="22"/>
        <v>0</v>
      </c>
      <c r="AU24" s="215">
        <f t="shared" si="23"/>
        <v>0</v>
      </c>
      <c r="AV24" s="215">
        <f t="shared" si="24"/>
        <v>0</v>
      </c>
      <c r="AW24" s="215">
        <f t="shared" si="25"/>
        <v>0</v>
      </c>
      <c r="AX24" s="215">
        <f t="shared" si="26"/>
        <v>0</v>
      </c>
      <c r="AY24" s="215">
        <f t="shared" si="27"/>
        <v>0</v>
      </c>
    </row>
    <row r="25" spans="1:51">
      <c r="A25" s="144"/>
      <c r="B25" s="144"/>
      <c r="C25" s="42" t="str">
        <f>IF(A25="","",VLOOKUP(A25,Lookup!A:B,2,FALSE))</f>
        <v/>
      </c>
      <c r="D25" s="213" t="str">
        <f>IF(A25="","",VLOOKUP(A25,Lookup!A:C,3,FALSE))</f>
        <v/>
      </c>
      <c r="E25" s="115"/>
      <c r="F25" s="116"/>
      <c r="G25" s="117"/>
      <c r="H25" s="118"/>
      <c r="I25" s="146"/>
      <c r="J25" s="147"/>
      <c r="K25" s="59">
        <f>'Supportive - Detail '!S29</f>
        <v>0</v>
      </c>
      <c r="L25" s="60">
        <f>'Supportive - Detail '!S55</f>
        <v>0</v>
      </c>
      <c r="M25" s="63">
        <f>'Supportive - Detail '!S81</f>
        <v>0</v>
      </c>
      <c r="N25" s="65">
        <f t="shared" si="11"/>
        <v>0</v>
      </c>
      <c r="O25" s="63" t="str">
        <f t="shared" si="7"/>
        <v/>
      </c>
      <c r="P25" s="65">
        <f t="shared" si="8"/>
        <v>0</v>
      </c>
      <c r="Q25" s="65" t="str">
        <f t="shared" si="12"/>
        <v>N/A</v>
      </c>
      <c r="S25" s="148"/>
      <c r="T25" s="148"/>
      <c r="U25" s="148"/>
      <c r="V25" s="148"/>
      <c r="W25" s="98" t="str">
        <f t="shared" si="13"/>
        <v/>
      </c>
      <c r="Y25" s="137"/>
      <c r="Z25" s="130"/>
      <c r="AA25" s="132"/>
      <c r="AB25" s="137"/>
      <c r="AC25" s="130"/>
      <c r="AD25" s="132"/>
      <c r="AE25" s="137"/>
      <c r="AF25" s="130"/>
      <c r="AG25" s="130"/>
      <c r="AH25" s="130"/>
      <c r="AI25" s="132"/>
      <c r="AJ25" s="63">
        <f t="shared" si="9"/>
        <v>0</v>
      </c>
      <c r="AK25" s="196"/>
      <c r="AL25" s="214">
        <f t="shared" si="14"/>
        <v>0</v>
      </c>
      <c r="AM25" s="214">
        <f t="shared" si="15"/>
        <v>0</v>
      </c>
      <c r="AN25" s="214">
        <f t="shared" si="16"/>
        <v>0</v>
      </c>
      <c r="AO25" s="214">
        <f t="shared" si="17"/>
        <v>0</v>
      </c>
      <c r="AP25" s="215">
        <f t="shared" si="18"/>
        <v>0</v>
      </c>
      <c r="AQ25" s="215">
        <f t="shared" si="19"/>
        <v>0</v>
      </c>
      <c r="AR25" s="215">
        <f t="shared" si="20"/>
        <v>0</v>
      </c>
      <c r="AS25" s="215">
        <f t="shared" si="21"/>
        <v>0</v>
      </c>
      <c r="AT25" s="215">
        <f t="shared" si="22"/>
        <v>0</v>
      </c>
      <c r="AU25" s="215">
        <f t="shared" si="23"/>
        <v>0</v>
      </c>
      <c r="AV25" s="215">
        <f t="shared" si="24"/>
        <v>0</v>
      </c>
      <c r="AW25" s="215">
        <f t="shared" si="25"/>
        <v>0</v>
      </c>
      <c r="AX25" s="215">
        <f t="shared" si="26"/>
        <v>0</v>
      </c>
      <c r="AY25" s="215">
        <f t="shared" si="27"/>
        <v>0</v>
      </c>
    </row>
    <row r="26" spans="1:51">
      <c r="A26" s="144"/>
      <c r="B26" s="144"/>
      <c r="C26" s="42" t="str">
        <f>IF(A26="","",VLOOKUP(A26,Lookup!A:B,2,FALSE))</f>
        <v/>
      </c>
      <c r="D26" s="213" t="str">
        <f>IF(A26="","",VLOOKUP(A26,Lookup!A:C,3,FALSE))</f>
        <v/>
      </c>
      <c r="E26" s="115"/>
      <c r="F26" s="116"/>
      <c r="G26" s="117"/>
      <c r="H26" s="118"/>
      <c r="I26" s="146"/>
      <c r="J26" s="147"/>
      <c r="K26" s="59">
        <f>'Supportive - Detail '!T29</f>
        <v>0</v>
      </c>
      <c r="L26" s="60">
        <f>'Supportive - Detail '!T55</f>
        <v>0</v>
      </c>
      <c r="M26" s="63">
        <f>'Supportive - Detail '!T81</f>
        <v>0</v>
      </c>
      <c r="N26" s="65">
        <f t="shared" si="11"/>
        <v>0</v>
      </c>
      <c r="O26" s="63" t="str">
        <f t="shared" si="7"/>
        <v/>
      </c>
      <c r="P26" s="65">
        <f t="shared" si="8"/>
        <v>0</v>
      </c>
      <c r="Q26" s="65" t="str">
        <f t="shared" si="12"/>
        <v>N/A</v>
      </c>
      <c r="S26" s="148"/>
      <c r="T26" s="148"/>
      <c r="U26" s="148"/>
      <c r="V26" s="148"/>
      <c r="W26" s="98" t="str">
        <f t="shared" si="13"/>
        <v/>
      </c>
      <c r="Y26" s="137"/>
      <c r="Z26" s="130"/>
      <c r="AA26" s="132"/>
      <c r="AB26" s="137"/>
      <c r="AC26" s="130"/>
      <c r="AD26" s="132"/>
      <c r="AE26" s="137"/>
      <c r="AF26" s="130"/>
      <c r="AG26" s="130"/>
      <c r="AH26" s="130"/>
      <c r="AI26" s="132"/>
      <c r="AJ26" s="63">
        <f t="shared" si="9"/>
        <v>0</v>
      </c>
      <c r="AK26" s="196"/>
      <c r="AL26" s="214">
        <f t="shared" si="14"/>
        <v>0</v>
      </c>
      <c r="AM26" s="214">
        <f t="shared" si="15"/>
        <v>0</v>
      </c>
      <c r="AN26" s="214">
        <f t="shared" si="16"/>
        <v>0</v>
      </c>
      <c r="AO26" s="214">
        <f t="shared" si="17"/>
        <v>0</v>
      </c>
      <c r="AP26" s="215">
        <f t="shared" si="18"/>
        <v>0</v>
      </c>
      <c r="AQ26" s="215">
        <f t="shared" si="19"/>
        <v>0</v>
      </c>
      <c r="AR26" s="215">
        <f t="shared" si="20"/>
        <v>0</v>
      </c>
      <c r="AS26" s="215">
        <f t="shared" si="21"/>
        <v>0</v>
      </c>
      <c r="AT26" s="215">
        <f t="shared" si="22"/>
        <v>0</v>
      </c>
      <c r="AU26" s="215">
        <f t="shared" si="23"/>
        <v>0</v>
      </c>
      <c r="AV26" s="215">
        <f t="shared" si="24"/>
        <v>0</v>
      </c>
      <c r="AW26" s="215">
        <f t="shared" si="25"/>
        <v>0</v>
      </c>
      <c r="AX26" s="215">
        <f t="shared" si="26"/>
        <v>0</v>
      </c>
      <c r="AY26" s="215">
        <f t="shared" si="27"/>
        <v>0</v>
      </c>
    </row>
    <row r="27" spans="1:51">
      <c r="A27" s="144"/>
      <c r="B27" s="144"/>
      <c r="C27" s="42" t="str">
        <f>IF(A27="","",VLOOKUP(A27,Lookup!A:B,2,FALSE))</f>
        <v/>
      </c>
      <c r="D27" s="213" t="str">
        <f>IF(A27="","",VLOOKUP(A27,Lookup!A:C,3,FALSE))</f>
        <v/>
      </c>
      <c r="E27" s="115"/>
      <c r="F27" s="116"/>
      <c r="G27" s="117"/>
      <c r="H27" s="118"/>
      <c r="I27" s="146"/>
      <c r="J27" s="147"/>
      <c r="K27" s="59">
        <f>'Supportive - Detail '!U29</f>
        <v>0</v>
      </c>
      <c r="L27" s="60">
        <f>'Supportive - Detail '!U55</f>
        <v>0</v>
      </c>
      <c r="M27" s="63">
        <f>'Supportive - Detail '!U81</f>
        <v>0</v>
      </c>
      <c r="N27" s="65">
        <f t="shared" si="11"/>
        <v>0</v>
      </c>
      <c r="O27" s="63" t="str">
        <f t="shared" si="7"/>
        <v/>
      </c>
      <c r="P27" s="65">
        <f t="shared" si="8"/>
        <v>0</v>
      </c>
      <c r="Q27" s="65" t="str">
        <f t="shared" si="12"/>
        <v>N/A</v>
      </c>
      <c r="S27" s="148"/>
      <c r="T27" s="148"/>
      <c r="U27" s="148"/>
      <c r="V27" s="148"/>
      <c r="W27" s="98" t="str">
        <f t="shared" si="13"/>
        <v/>
      </c>
      <c r="Y27" s="137"/>
      <c r="Z27" s="130"/>
      <c r="AA27" s="132"/>
      <c r="AB27" s="137"/>
      <c r="AC27" s="130"/>
      <c r="AD27" s="132"/>
      <c r="AE27" s="137"/>
      <c r="AF27" s="130"/>
      <c r="AG27" s="130"/>
      <c r="AH27" s="130"/>
      <c r="AI27" s="132"/>
      <c r="AJ27" s="63">
        <f t="shared" si="9"/>
        <v>0</v>
      </c>
      <c r="AK27" s="196"/>
      <c r="AL27" s="214">
        <f t="shared" si="14"/>
        <v>0</v>
      </c>
      <c r="AM27" s="214">
        <f t="shared" si="15"/>
        <v>0</v>
      </c>
      <c r="AN27" s="214">
        <f t="shared" si="16"/>
        <v>0</v>
      </c>
      <c r="AO27" s="214">
        <f t="shared" si="17"/>
        <v>0</v>
      </c>
      <c r="AP27" s="215">
        <f t="shared" si="18"/>
        <v>0</v>
      </c>
      <c r="AQ27" s="215">
        <f t="shared" si="19"/>
        <v>0</v>
      </c>
      <c r="AR27" s="215">
        <f t="shared" si="20"/>
        <v>0</v>
      </c>
      <c r="AS27" s="215">
        <f t="shared" si="21"/>
        <v>0</v>
      </c>
      <c r="AT27" s="215">
        <f t="shared" si="22"/>
        <v>0</v>
      </c>
      <c r="AU27" s="215">
        <f t="shared" si="23"/>
        <v>0</v>
      </c>
      <c r="AV27" s="215">
        <f t="shared" si="24"/>
        <v>0</v>
      </c>
      <c r="AW27" s="215">
        <f t="shared" si="25"/>
        <v>0</v>
      </c>
      <c r="AX27" s="215">
        <f t="shared" si="26"/>
        <v>0</v>
      </c>
      <c r="AY27" s="215">
        <f t="shared" si="27"/>
        <v>0</v>
      </c>
    </row>
    <row r="28" spans="1:51">
      <c r="A28" s="144"/>
      <c r="B28" s="144"/>
      <c r="C28" s="42" t="str">
        <f>IF(A28="","",VLOOKUP(A28,Lookup!A:B,2,FALSE))</f>
        <v/>
      </c>
      <c r="D28" s="213" t="str">
        <f>IF(A28="","",VLOOKUP(A28,Lookup!A:C,3,FALSE))</f>
        <v/>
      </c>
      <c r="E28" s="115"/>
      <c r="F28" s="116"/>
      <c r="G28" s="117"/>
      <c r="H28" s="118"/>
      <c r="I28" s="146"/>
      <c r="J28" s="147"/>
      <c r="K28" s="59">
        <f>'Supportive - Detail '!V29</f>
        <v>0</v>
      </c>
      <c r="L28" s="60">
        <f>'Supportive - Detail '!V55</f>
        <v>0</v>
      </c>
      <c r="M28" s="63">
        <f>'Supportive - Detail '!V81</f>
        <v>0</v>
      </c>
      <c r="N28" s="65">
        <f t="shared" si="11"/>
        <v>0</v>
      </c>
      <c r="O28" s="63" t="str">
        <f t="shared" si="7"/>
        <v/>
      </c>
      <c r="P28" s="65">
        <f t="shared" si="8"/>
        <v>0</v>
      </c>
      <c r="Q28" s="65" t="str">
        <f t="shared" si="12"/>
        <v>N/A</v>
      </c>
      <c r="S28" s="148"/>
      <c r="T28" s="148"/>
      <c r="U28" s="148"/>
      <c r="V28" s="148"/>
      <c r="W28" s="98" t="str">
        <f t="shared" si="13"/>
        <v/>
      </c>
      <c r="Y28" s="137"/>
      <c r="Z28" s="130"/>
      <c r="AA28" s="132"/>
      <c r="AB28" s="137"/>
      <c r="AC28" s="130"/>
      <c r="AD28" s="132"/>
      <c r="AE28" s="137"/>
      <c r="AF28" s="130"/>
      <c r="AG28" s="130"/>
      <c r="AH28" s="130"/>
      <c r="AI28" s="132"/>
      <c r="AJ28" s="63">
        <f t="shared" si="9"/>
        <v>0</v>
      </c>
      <c r="AK28" s="196"/>
      <c r="AL28" s="214">
        <f t="shared" si="14"/>
        <v>0</v>
      </c>
      <c r="AM28" s="214">
        <f t="shared" si="15"/>
        <v>0</v>
      </c>
      <c r="AN28" s="214">
        <f t="shared" si="16"/>
        <v>0</v>
      </c>
      <c r="AO28" s="214">
        <f t="shared" si="17"/>
        <v>0</v>
      </c>
      <c r="AP28" s="215">
        <f t="shared" si="18"/>
        <v>0</v>
      </c>
      <c r="AQ28" s="215">
        <f t="shared" si="19"/>
        <v>0</v>
      </c>
      <c r="AR28" s="215">
        <f t="shared" si="20"/>
        <v>0</v>
      </c>
      <c r="AS28" s="215">
        <f t="shared" si="21"/>
        <v>0</v>
      </c>
      <c r="AT28" s="215">
        <f t="shared" si="22"/>
        <v>0</v>
      </c>
      <c r="AU28" s="215">
        <f t="shared" si="23"/>
        <v>0</v>
      </c>
      <c r="AV28" s="215">
        <f t="shared" si="24"/>
        <v>0</v>
      </c>
      <c r="AW28" s="215">
        <f t="shared" si="25"/>
        <v>0</v>
      </c>
      <c r="AX28" s="215">
        <f t="shared" si="26"/>
        <v>0</v>
      </c>
      <c r="AY28" s="215">
        <f t="shared" si="27"/>
        <v>0</v>
      </c>
    </row>
    <row r="29" spans="1:51">
      <c r="A29" s="144"/>
      <c r="B29" s="144"/>
      <c r="C29" s="42" t="str">
        <f>IF(A29="","",VLOOKUP(A29,Lookup!A:B,2,FALSE))</f>
        <v/>
      </c>
      <c r="D29" s="213" t="str">
        <f>IF(A29="","",VLOOKUP(A29,Lookup!A:C,3,FALSE))</f>
        <v/>
      </c>
      <c r="E29" s="115"/>
      <c r="F29" s="116"/>
      <c r="G29" s="117"/>
      <c r="H29" s="118"/>
      <c r="I29" s="146"/>
      <c r="J29" s="147"/>
      <c r="K29" s="59">
        <f>'Supportive - Detail '!W29</f>
        <v>0</v>
      </c>
      <c r="L29" s="60">
        <f>'Supportive - Detail '!W55</f>
        <v>0</v>
      </c>
      <c r="M29" s="63">
        <f>'Supportive - Detail '!W81</f>
        <v>0</v>
      </c>
      <c r="N29" s="65">
        <f t="shared" si="11"/>
        <v>0</v>
      </c>
      <c r="O29" s="63" t="str">
        <f t="shared" si="7"/>
        <v/>
      </c>
      <c r="P29" s="65">
        <f t="shared" si="8"/>
        <v>0</v>
      </c>
      <c r="Q29" s="65" t="str">
        <f t="shared" si="12"/>
        <v>N/A</v>
      </c>
      <c r="S29" s="148"/>
      <c r="T29" s="148"/>
      <c r="U29" s="148"/>
      <c r="V29" s="148"/>
      <c r="W29" s="98" t="str">
        <f t="shared" si="13"/>
        <v/>
      </c>
      <c r="Y29" s="137"/>
      <c r="Z29" s="130"/>
      <c r="AA29" s="132"/>
      <c r="AB29" s="137"/>
      <c r="AC29" s="130"/>
      <c r="AD29" s="132"/>
      <c r="AE29" s="137"/>
      <c r="AF29" s="130"/>
      <c r="AG29" s="130"/>
      <c r="AH29" s="130"/>
      <c r="AI29" s="132"/>
      <c r="AJ29" s="63">
        <f t="shared" si="9"/>
        <v>0</v>
      </c>
      <c r="AK29" s="196"/>
      <c r="AL29" s="214">
        <f t="shared" si="14"/>
        <v>0</v>
      </c>
      <c r="AM29" s="214">
        <f t="shared" si="15"/>
        <v>0</v>
      </c>
      <c r="AN29" s="214">
        <f t="shared" si="16"/>
        <v>0</v>
      </c>
      <c r="AO29" s="214">
        <f t="shared" si="17"/>
        <v>0</v>
      </c>
      <c r="AP29" s="215">
        <f t="shared" si="18"/>
        <v>0</v>
      </c>
      <c r="AQ29" s="215">
        <f t="shared" si="19"/>
        <v>0</v>
      </c>
      <c r="AR29" s="215">
        <f t="shared" si="20"/>
        <v>0</v>
      </c>
      <c r="AS29" s="215">
        <f t="shared" si="21"/>
        <v>0</v>
      </c>
      <c r="AT29" s="215">
        <f t="shared" si="22"/>
        <v>0</v>
      </c>
      <c r="AU29" s="215">
        <f t="shared" si="23"/>
        <v>0</v>
      </c>
      <c r="AV29" s="215">
        <f t="shared" si="24"/>
        <v>0</v>
      </c>
      <c r="AW29" s="215">
        <f t="shared" si="25"/>
        <v>0</v>
      </c>
      <c r="AX29" s="215">
        <f t="shared" si="26"/>
        <v>0</v>
      </c>
      <c r="AY29" s="215">
        <f t="shared" si="27"/>
        <v>0</v>
      </c>
    </row>
    <row r="30" spans="1:51">
      <c r="A30" s="144"/>
      <c r="B30" s="144"/>
      <c r="C30" s="42" t="str">
        <f>IF(A30="","",VLOOKUP(A30,Lookup!A:B,2,FALSE))</f>
        <v/>
      </c>
      <c r="D30" s="213" t="str">
        <f>IF(A30="","",VLOOKUP(A30,Lookup!A:C,3,FALSE))</f>
        <v/>
      </c>
      <c r="E30" s="115"/>
      <c r="F30" s="116"/>
      <c r="G30" s="117"/>
      <c r="H30" s="118"/>
      <c r="I30" s="146"/>
      <c r="J30" s="147"/>
      <c r="K30" s="59">
        <f>'Supportive - Detail '!X29</f>
        <v>0</v>
      </c>
      <c r="L30" s="60">
        <f>'Supportive - Detail '!X55</f>
        <v>0</v>
      </c>
      <c r="M30" s="63">
        <f>'Supportive - Detail '!X81</f>
        <v>0</v>
      </c>
      <c r="N30" s="65">
        <f t="shared" si="11"/>
        <v>0</v>
      </c>
      <c r="O30" s="63" t="str">
        <f t="shared" si="7"/>
        <v/>
      </c>
      <c r="P30" s="65">
        <f t="shared" si="8"/>
        <v>0</v>
      </c>
      <c r="Q30" s="65" t="str">
        <f t="shared" si="12"/>
        <v>N/A</v>
      </c>
      <c r="S30" s="148"/>
      <c r="T30" s="148"/>
      <c r="U30" s="148"/>
      <c r="V30" s="148"/>
      <c r="W30" s="98" t="str">
        <f t="shared" si="13"/>
        <v/>
      </c>
      <c r="Y30" s="137"/>
      <c r="Z30" s="130"/>
      <c r="AA30" s="132"/>
      <c r="AB30" s="137"/>
      <c r="AC30" s="130"/>
      <c r="AD30" s="132"/>
      <c r="AE30" s="137"/>
      <c r="AF30" s="130"/>
      <c r="AG30" s="130"/>
      <c r="AH30" s="130"/>
      <c r="AI30" s="132"/>
      <c r="AJ30" s="63">
        <f t="shared" si="9"/>
        <v>0</v>
      </c>
      <c r="AK30" s="196"/>
      <c r="AL30" s="214">
        <f t="shared" si="14"/>
        <v>0</v>
      </c>
      <c r="AM30" s="214">
        <f t="shared" si="15"/>
        <v>0</v>
      </c>
      <c r="AN30" s="214">
        <f t="shared" si="16"/>
        <v>0</v>
      </c>
      <c r="AO30" s="214">
        <f t="shared" si="17"/>
        <v>0</v>
      </c>
      <c r="AP30" s="215">
        <f t="shared" si="18"/>
        <v>0</v>
      </c>
      <c r="AQ30" s="215">
        <f t="shared" si="19"/>
        <v>0</v>
      </c>
      <c r="AR30" s="215">
        <f t="shared" si="20"/>
        <v>0</v>
      </c>
      <c r="AS30" s="215">
        <f t="shared" si="21"/>
        <v>0</v>
      </c>
      <c r="AT30" s="215">
        <f t="shared" si="22"/>
        <v>0</v>
      </c>
      <c r="AU30" s="215">
        <f t="shared" si="23"/>
        <v>0</v>
      </c>
      <c r="AV30" s="215">
        <f t="shared" si="24"/>
        <v>0</v>
      </c>
      <c r="AW30" s="215">
        <f t="shared" si="25"/>
        <v>0</v>
      </c>
      <c r="AX30" s="215">
        <f t="shared" si="26"/>
        <v>0</v>
      </c>
      <c r="AY30" s="215">
        <f t="shared" si="27"/>
        <v>0</v>
      </c>
    </row>
    <row r="31" spans="1:51">
      <c r="A31" s="144"/>
      <c r="B31" s="144"/>
      <c r="C31" s="42" t="str">
        <f>IF(A31="","",VLOOKUP(A31,Lookup!A:B,2,FALSE))</f>
        <v/>
      </c>
      <c r="D31" s="213" t="str">
        <f>IF(A31="","",VLOOKUP(A31,Lookup!A:C,3,FALSE))</f>
        <v/>
      </c>
      <c r="E31" s="115"/>
      <c r="F31" s="116"/>
      <c r="G31" s="117"/>
      <c r="H31" s="118"/>
      <c r="I31" s="146"/>
      <c r="J31" s="147"/>
      <c r="K31" s="59">
        <f>'Supportive - Detail '!Y29</f>
        <v>0</v>
      </c>
      <c r="L31" s="60">
        <f>'Supportive - Detail '!Y55</f>
        <v>0</v>
      </c>
      <c r="M31" s="63">
        <f>'Supportive - Detail '!Y81</f>
        <v>0</v>
      </c>
      <c r="N31" s="65">
        <f t="shared" si="11"/>
        <v>0</v>
      </c>
      <c r="O31" s="63" t="str">
        <f t="shared" si="7"/>
        <v/>
      </c>
      <c r="P31" s="65">
        <f t="shared" si="8"/>
        <v>0</v>
      </c>
      <c r="Q31" s="65" t="str">
        <f t="shared" si="12"/>
        <v>N/A</v>
      </c>
      <c r="S31" s="148"/>
      <c r="T31" s="148"/>
      <c r="U31" s="148"/>
      <c r="V31" s="148"/>
      <c r="W31" s="98" t="str">
        <f t="shared" si="13"/>
        <v/>
      </c>
      <c r="Y31" s="137"/>
      <c r="Z31" s="130"/>
      <c r="AA31" s="132"/>
      <c r="AB31" s="137"/>
      <c r="AC31" s="130"/>
      <c r="AD31" s="132"/>
      <c r="AE31" s="137"/>
      <c r="AF31" s="130"/>
      <c r="AG31" s="130"/>
      <c r="AH31" s="130"/>
      <c r="AI31" s="132"/>
      <c r="AJ31" s="63">
        <f t="shared" si="9"/>
        <v>0</v>
      </c>
      <c r="AK31" s="196"/>
      <c r="AL31" s="214">
        <f t="shared" si="14"/>
        <v>0</v>
      </c>
      <c r="AM31" s="214">
        <f t="shared" si="15"/>
        <v>0</v>
      </c>
      <c r="AN31" s="214">
        <f t="shared" si="16"/>
        <v>0</v>
      </c>
      <c r="AO31" s="214">
        <f t="shared" si="17"/>
        <v>0</v>
      </c>
      <c r="AP31" s="215">
        <f t="shared" si="18"/>
        <v>0</v>
      </c>
      <c r="AQ31" s="215">
        <f t="shared" si="19"/>
        <v>0</v>
      </c>
      <c r="AR31" s="215">
        <f t="shared" si="20"/>
        <v>0</v>
      </c>
      <c r="AS31" s="215">
        <f t="shared" si="21"/>
        <v>0</v>
      </c>
      <c r="AT31" s="215">
        <f t="shared" si="22"/>
        <v>0</v>
      </c>
      <c r="AU31" s="215">
        <f t="shared" si="23"/>
        <v>0</v>
      </c>
      <c r="AV31" s="215">
        <f t="shared" si="24"/>
        <v>0</v>
      </c>
      <c r="AW31" s="215">
        <f t="shared" si="25"/>
        <v>0</v>
      </c>
      <c r="AX31" s="215">
        <f t="shared" si="26"/>
        <v>0</v>
      </c>
      <c r="AY31" s="215">
        <f t="shared" si="27"/>
        <v>0</v>
      </c>
    </row>
    <row r="32" spans="1:51">
      <c r="A32" s="144"/>
      <c r="B32" s="144"/>
      <c r="C32" s="42" t="str">
        <f>IF(A32="","",VLOOKUP(A32,Lookup!A:B,2,FALSE))</f>
        <v/>
      </c>
      <c r="D32" s="213" t="str">
        <f>IF(A32="","",VLOOKUP(A32,Lookup!A:C,3,FALSE))</f>
        <v/>
      </c>
      <c r="E32" s="115"/>
      <c r="F32" s="116"/>
      <c r="G32" s="117"/>
      <c r="H32" s="118"/>
      <c r="I32" s="146"/>
      <c r="J32" s="147"/>
      <c r="K32" s="59">
        <f>'Supportive - Detail '!Z29</f>
        <v>0</v>
      </c>
      <c r="L32" s="60">
        <f>'Supportive - Detail '!Z55</f>
        <v>0</v>
      </c>
      <c r="M32" s="63">
        <f>'Supportive - Detail '!Z81</f>
        <v>0</v>
      </c>
      <c r="N32" s="65">
        <f t="shared" si="11"/>
        <v>0</v>
      </c>
      <c r="O32" s="63" t="str">
        <f t="shared" si="7"/>
        <v/>
      </c>
      <c r="P32" s="65">
        <f t="shared" si="8"/>
        <v>0</v>
      </c>
      <c r="Q32" s="65" t="str">
        <f t="shared" si="12"/>
        <v>N/A</v>
      </c>
      <c r="S32" s="148"/>
      <c r="T32" s="148"/>
      <c r="U32" s="148"/>
      <c r="V32" s="148"/>
      <c r="W32" s="98" t="str">
        <f t="shared" si="13"/>
        <v/>
      </c>
      <c r="Y32" s="137"/>
      <c r="Z32" s="130"/>
      <c r="AA32" s="132"/>
      <c r="AB32" s="137"/>
      <c r="AC32" s="130"/>
      <c r="AD32" s="132"/>
      <c r="AE32" s="137"/>
      <c r="AF32" s="130"/>
      <c r="AG32" s="130"/>
      <c r="AH32" s="130"/>
      <c r="AI32" s="132"/>
      <c r="AJ32" s="63">
        <f t="shared" si="9"/>
        <v>0</v>
      </c>
      <c r="AK32" s="196"/>
      <c r="AL32" s="214">
        <f t="shared" si="14"/>
        <v>0</v>
      </c>
      <c r="AM32" s="214">
        <f t="shared" si="15"/>
        <v>0</v>
      </c>
      <c r="AN32" s="214">
        <f t="shared" si="16"/>
        <v>0</v>
      </c>
      <c r="AO32" s="214">
        <f t="shared" si="17"/>
        <v>0</v>
      </c>
      <c r="AP32" s="215">
        <f t="shared" si="18"/>
        <v>0</v>
      </c>
      <c r="AQ32" s="215">
        <f t="shared" si="19"/>
        <v>0</v>
      </c>
      <c r="AR32" s="215">
        <f t="shared" si="20"/>
        <v>0</v>
      </c>
      <c r="AS32" s="215">
        <f t="shared" si="21"/>
        <v>0</v>
      </c>
      <c r="AT32" s="215">
        <f t="shared" si="22"/>
        <v>0</v>
      </c>
      <c r="AU32" s="215">
        <f t="shared" si="23"/>
        <v>0</v>
      </c>
      <c r="AV32" s="215">
        <f t="shared" si="24"/>
        <v>0</v>
      </c>
      <c r="AW32" s="215">
        <f t="shared" si="25"/>
        <v>0</v>
      </c>
      <c r="AX32" s="215">
        <f t="shared" si="26"/>
        <v>0</v>
      </c>
      <c r="AY32" s="215">
        <f t="shared" si="27"/>
        <v>0</v>
      </c>
    </row>
    <row r="33" spans="1:51">
      <c r="A33" s="145"/>
      <c r="B33" s="145"/>
      <c r="C33" s="216" t="str">
        <f>IF(A33="","",VLOOKUP(A33,Lookup!A:B,2,FALSE))</f>
        <v/>
      </c>
      <c r="D33" s="217" t="str">
        <f>IF(A33="","",VLOOKUP(A33,Lookup!A:C,3,FALSE))</f>
        <v/>
      </c>
      <c r="E33" s="115"/>
      <c r="F33" s="116"/>
      <c r="G33" s="117"/>
      <c r="H33" s="118"/>
      <c r="I33" s="146"/>
      <c r="J33" s="147"/>
      <c r="K33" s="59">
        <f>'Supportive - Detail '!AA29</f>
        <v>0</v>
      </c>
      <c r="L33" s="60">
        <f>'Supportive - Detail '!AA55</f>
        <v>0</v>
      </c>
      <c r="M33" s="63">
        <f>'Supportive - Detail '!AA81</f>
        <v>0</v>
      </c>
      <c r="N33" s="65">
        <f>SUM(K33:M33)</f>
        <v>0</v>
      </c>
      <c r="O33" s="63" t="str">
        <f t="shared" si="7"/>
        <v/>
      </c>
      <c r="P33" s="65">
        <f t="shared" ref="P33" si="28">SUM(N33:O33)</f>
        <v>0</v>
      </c>
      <c r="Q33" s="65" t="str">
        <f t="shared" si="12"/>
        <v>N/A</v>
      </c>
      <c r="S33" s="148"/>
      <c r="T33" s="148"/>
      <c r="U33" s="148"/>
      <c r="V33" s="148"/>
      <c r="W33" s="98" t="str">
        <f t="shared" si="13"/>
        <v/>
      </c>
      <c r="Y33" s="137"/>
      <c r="Z33" s="130"/>
      <c r="AA33" s="132"/>
      <c r="AB33" s="137"/>
      <c r="AC33" s="130"/>
      <c r="AD33" s="132"/>
      <c r="AE33" s="137"/>
      <c r="AF33" s="130"/>
      <c r="AG33" s="130"/>
      <c r="AH33" s="130"/>
      <c r="AI33" s="132"/>
      <c r="AJ33" s="63">
        <f t="shared" si="9"/>
        <v>0</v>
      </c>
      <c r="AK33" s="196"/>
      <c r="AL33" s="214">
        <f t="shared" si="14"/>
        <v>0</v>
      </c>
      <c r="AM33" s="214">
        <f t="shared" si="15"/>
        <v>0</v>
      </c>
      <c r="AN33" s="214">
        <f t="shared" si="16"/>
        <v>0</v>
      </c>
      <c r="AO33" s="214">
        <f t="shared" si="17"/>
        <v>0</v>
      </c>
      <c r="AP33" s="215">
        <f t="shared" si="18"/>
        <v>0</v>
      </c>
      <c r="AQ33" s="215">
        <f t="shared" si="19"/>
        <v>0</v>
      </c>
      <c r="AR33" s="215">
        <f t="shared" si="20"/>
        <v>0</v>
      </c>
      <c r="AS33" s="215">
        <f t="shared" si="21"/>
        <v>0</v>
      </c>
      <c r="AT33" s="215">
        <f t="shared" si="22"/>
        <v>0</v>
      </c>
      <c r="AU33" s="215">
        <f t="shared" si="23"/>
        <v>0</v>
      </c>
      <c r="AV33" s="215">
        <f t="shared" si="24"/>
        <v>0</v>
      </c>
      <c r="AW33" s="215">
        <f t="shared" si="25"/>
        <v>0</v>
      </c>
      <c r="AX33" s="215">
        <f t="shared" si="26"/>
        <v>0</v>
      </c>
      <c r="AY33" s="215">
        <f t="shared" si="27"/>
        <v>0</v>
      </c>
    </row>
    <row r="34" spans="1:51" ht="15.75" thickBot="1">
      <c r="A34" s="395" t="s">
        <v>167</v>
      </c>
      <c r="B34" s="396"/>
      <c r="C34" s="396"/>
      <c r="D34" s="396"/>
      <c r="E34" s="218"/>
      <c r="F34" s="219"/>
      <c r="G34" s="220"/>
      <c r="H34" s="221"/>
      <c r="I34" s="57">
        <f>SUM(I10:I33)</f>
        <v>0</v>
      </c>
      <c r="J34" s="58">
        <f t="shared" ref="J34:P34" si="29">SUM(J10:J33)</f>
        <v>0</v>
      </c>
      <c r="K34" s="61">
        <f t="shared" si="29"/>
        <v>0</v>
      </c>
      <c r="L34" s="62">
        <f t="shared" si="29"/>
        <v>0</v>
      </c>
      <c r="M34" s="64">
        <f t="shared" si="29"/>
        <v>0</v>
      </c>
      <c r="N34" s="64">
        <f t="shared" si="29"/>
        <v>0</v>
      </c>
      <c r="O34" s="75">
        <f>SUM(O10:O33)</f>
        <v>0</v>
      </c>
      <c r="P34" s="66">
        <f t="shared" si="29"/>
        <v>0</v>
      </c>
      <c r="Y34" s="54">
        <f>SUM(Y10:Y33)</f>
        <v>0</v>
      </c>
      <c r="Z34" s="55">
        <f t="shared" ref="Z34:AI34" si="30">SUM(Z10:Z33)</f>
        <v>0</v>
      </c>
      <c r="AA34" s="53">
        <f t="shared" si="30"/>
        <v>0</v>
      </c>
      <c r="AB34" s="54">
        <f t="shared" si="30"/>
        <v>0</v>
      </c>
      <c r="AC34" s="55">
        <f t="shared" si="30"/>
        <v>0</v>
      </c>
      <c r="AD34" s="53">
        <f t="shared" si="30"/>
        <v>0</v>
      </c>
      <c r="AE34" s="54">
        <f t="shared" si="30"/>
        <v>0</v>
      </c>
      <c r="AF34" s="55">
        <f t="shared" si="30"/>
        <v>0</v>
      </c>
      <c r="AG34" s="55">
        <f t="shared" si="30"/>
        <v>0</v>
      </c>
      <c r="AH34" s="55">
        <f t="shared" si="30"/>
        <v>0</v>
      </c>
      <c r="AI34" s="53">
        <f t="shared" si="30"/>
        <v>0</v>
      </c>
      <c r="AJ34" s="67">
        <f>SUM(AJ10:AJ33)</f>
        <v>0</v>
      </c>
      <c r="AK34" s="196"/>
      <c r="AP34" s="215">
        <f>ROUND(SUM(AP10:AP33),0)</f>
        <v>0</v>
      </c>
      <c r="AQ34" s="215">
        <f t="shared" ref="AQ34:AY34" si="31">ROUND(SUM(AQ10:AQ33),0)</f>
        <v>0</v>
      </c>
      <c r="AR34" s="215">
        <f t="shared" si="31"/>
        <v>0</v>
      </c>
      <c r="AS34" s="215">
        <f t="shared" si="31"/>
        <v>0</v>
      </c>
      <c r="AT34" s="215">
        <f t="shared" si="31"/>
        <v>0</v>
      </c>
      <c r="AU34" s="215">
        <f t="shared" si="31"/>
        <v>0</v>
      </c>
      <c r="AV34" s="215">
        <f t="shared" si="31"/>
        <v>0</v>
      </c>
      <c r="AW34" s="215">
        <f t="shared" si="31"/>
        <v>0</v>
      </c>
      <c r="AX34" s="215">
        <f t="shared" si="31"/>
        <v>0</v>
      </c>
      <c r="AY34" s="215">
        <f t="shared" si="31"/>
        <v>0</v>
      </c>
    </row>
    <row r="35" spans="1:51" ht="15.75" thickTop="1">
      <c r="AK35" s="196"/>
      <c r="AP35" s="222" t="e">
        <f>AP34/$AJ$34</f>
        <v>#DIV/0!</v>
      </c>
      <c r="AQ35" s="222" t="e">
        <f t="shared" ref="AQ35:AY35" si="32">AQ34/$AJ$34</f>
        <v>#DIV/0!</v>
      </c>
      <c r="AR35" s="222" t="e">
        <f t="shared" si="32"/>
        <v>#DIV/0!</v>
      </c>
      <c r="AS35" s="222"/>
      <c r="AT35" s="222"/>
      <c r="AU35" s="222"/>
      <c r="AV35" s="222"/>
      <c r="AW35" s="222"/>
      <c r="AX35" s="222"/>
      <c r="AY35" s="222" t="e">
        <f t="shared" si="32"/>
        <v>#DIV/0!</v>
      </c>
    </row>
    <row r="36" spans="1:51">
      <c r="J36" s="40" t="s">
        <v>168</v>
      </c>
      <c r="K36" s="2">
        <f>'Supportive - Detail '!AB29+'Supportive - Detail '!AB55+'Supportive - Detail '!AB81</f>
        <v>0</v>
      </c>
      <c r="N36" s="40" t="s">
        <v>169</v>
      </c>
      <c r="O36" s="2">
        <f>+Adminstration!F14</f>
        <v>0</v>
      </c>
      <c r="AA36" s="159"/>
      <c r="AD36" s="159"/>
      <c r="AI36" s="159"/>
    </row>
    <row r="37" spans="1:51">
      <c r="J37" s="40" t="s">
        <v>170</v>
      </c>
      <c r="K37" s="2">
        <f>+N34-K36</f>
        <v>0</v>
      </c>
      <c r="N37" s="40" t="s">
        <v>170</v>
      </c>
      <c r="O37" s="2">
        <f>+O34-O36</f>
        <v>0</v>
      </c>
      <c r="AA37" s="223"/>
      <c r="AD37" s="223"/>
      <c r="AI37" s="223"/>
    </row>
    <row r="39" spans="1:51">
      <c r="A39" s="224" t="s">
        <v>171</v>
      </c>
      <c r="B39" s="224"/>
      <c r="C39" s="224" t="s">
        <v>172</v>
      </c>
      <c r="D39" s="224" t="s">
        <v>51</v>
      </c>
      <c r="E39" s="225" t="s">
        <v>173</v>
      </c>
      <c r="F39" s="225" t="s">
        <v>99</v>
      </c>
      <c r="M39" s="40" t="s">
        <v>305</v>
      </c>
      <c r="N39">
        <f>Adminstration!G11</f>
        <v>0</v>
      </c>
    </row>
    <row r="40" spans="1:51">
      <c r="A40" s="41" t="str">
        <f>IF(A10="","",A10)</f>
        <v/>
      </c>
      <c r="B40" s="41" t="str">
        <f>IF(B10="","",B10)</f>
        <v/>
      </c>
      <c r="C40" s="69" t="str">
        <f t="shared" ref="C40:C63" si="33">IF($C$39=$N$39,IF(A40="","",(I10+J10)/($I$34+$J$34)*$O$36),"")</f>
        <v/>
      </c>
      <c r="D40" s="69" t="str">
        <f t="shared" ref="D40:D63" si="34">IF($D$39=$N$39,IF(A40="","",(I10/$I$34)*$O$36),"")</f>
        <v/>
      </c>
      <c r="E40" s="69">
        <f t="shared" ref="E40:E63" si="35">IF($N$34=0,0,IF($E$39=$N$39,(N10/$N$34)*$O$36,0))</f>
        <v>0</v>
      </c>
      <c r="F40" s="100"/>
      <c r="S40" s="226">
        <f>S10*$P10</f>
        <v>0</v>
      </c>
      <c r="T40" s="226">
        <f t="shared" ref="T40:U40" si="36">T10*$P10</f>
        <v>0</v>
      </c>
      <c r="U40" s="226">
        <f t="shared" si="36"/>
        <v>0</v>
      </c>
      <c r="V40" s="226">
        <f>V10*$P10</f>
        <v>0</v>
      </c>
    </row>
    <row r="41" spans="1:51">
      <c r="A41" s="41" t="str">
        <f t="shared" ref="A41:A62" si="37">IF(A11="","",A11)</f>
        <v/>
      </c>
      <c r="B41" s="41" t="str">
        <f t="shared" ref="B41:B63" si="38">IF(B11="","",B11)</f>
        <v/>
      </c>
      <c r="C41" s="69" t="str">
        <f t="shared" si="33"/>
        <v/>
      </c>
      <c r="D41" s="69" t="str">
        <f t="shared" si="34"/>
        <v/>
      </c>
      <c r="E41" s="69">
        <f t="shared" si="35"/>
        <v>0</v>
      </c>
      <c r="F41" s="100"/>
      <c r="S41" s="226">
        <f t="shared" ref="S41:V41" si="39">S11*$P11</f>
        <v>0</v>
      </c>
      <c r="T41" s="226">
        <f t="shared" si="39"/>
        <v>0</v>
      </c>
      <c r="U41" s="226">
        <f t="shared" si="39"/>
        <v>0</v>
      </c>
      <c r="V41" s="226">
        <f t="shared" si="39"/>
        <v>0</v>
      </c>
    </row>
    <row r="42" spans="1:51">
      <c r="A42" s="41" t="str">
        <f t="shared" si="37"/>
        <v/>
      </c>
      <c r="B42" s="41" t="str">
        <f t="shared" si="38"/>
        <v/>
      </c>
      <c r="C42" s="69" t="str">
        <f t="shared" si="33"/>
        <v/>
      </c>
      <c r="D42" s="69" t="str">
        <f t="shared" si="34"/>
        <v/>
      </c>
      <c r="E42" s="69">
        <f t="shared" si="35"/>
        <v>0</v>
      </c>
      <c r="F42" s="100"/>
      <c r="S42" s="226">
        <f t="shared" ref="S42:V42" si="40">S12*$P12</f>
        <v>0</v>
      </c>
      <c r="T42" s="226">
        <f t="shared" si="40"/>
        <v>0</v>
      </c>
      <c r="U42" s="226">
        <f t="shared" si="40"/>
        <v>0</v>
      </c>
      <c r="V42" s="226">
        <f t="shared" si="40"/>
        <v>0</v>
      </c>
    </row>
    <row r="43" spans="1:51">
      <c r="A43" s="41" t="str">
        <f t="shared" si="37"/>
        <v/>
      </c>
      <c r="B43" s="41" t="str">
        <f t="shared" si="38"/>
        <v/>
      </c>
      <c r="C43" s="69" t="str">
        <f t="shared" si="33"/>
        <v/>
      </c>
      <c r="D43" s="69" t="str">
        <f t="shared" si="34"/>
        <v/>
      </c>
      <c r="E43" s="69">
        <f t="shared" si="35"/>
        <v>0</v>
      </c>
      <c r="F43" s="100"/>
      <c r="S43" s="226">
        <f t="shared" ref="S43:V43" si="41">S13*$P13</f>
        <v>0</v>
      </c>
      <c r="T43" s="226">
        <f t="shared" si="41"/>
        <v>0</v>
      </c>
      <c r="U43" s="226">
        <f t="shared" si="41"/>
        <v>0</v>
      </c>
      <c r="V43" s="226">
        <f t="shared" si="41"/>
        <v>0</v>
      </c>
    </row>
    <row r="44" spans="1:51">
      <c r="A44" s="41" t="str">
        <f t="shared" si="37"/>
        <v/>
      </c>
      <c r="B44" s="41" t="str">
        <f t="shared" si="38"/>
        <v/>
      </c>
      <c r="C44" s="69" t="str">
        <f t="shared" si="33"/>
        <v/>
      </c>
      <c r="D44" s="69" t="str">
        <f t="shared" si="34"/>
        <v/>
      </c>
      <c r="E44" s="69">
        <f t="shared" si="35"/>
        <v>0</v>
      </c>
      <c r="F44" s="100"/>
      <c r="S44" s="226">
        <f t="shared" ref="S44:V44" si="42">S14*$P14</f>
        <v>0</v>
      </c>
      <c r="T44" s="226">
        <f t="shared" si="42"/>
        <v>0</v>
      </c>
      <c r="U44" s="226">
        <f t="shared" si="42"/>
        <v>0</v>
      </c>
      <c r="V44" s="226">
        <f t="shared" si="42"/>
        <v>0</v>
      </c>
    </row>
    <row r="45" spans="1:51">
      <c r="A45" s="41" t="str">
        <f t="shared" si="37"/>
        <v/>
      </c>
      <c r="B45" s="41" t="str">
        <f t="shared" si="38"/>
        <v/>
      </c>
      <c r="C45" s="69" t="str">
        <f t="shared" si="33"/>
        <v/>
      </c>
      <c r="D45" s="69" t="str">
        <f t="shared" si="34"/>
        <v/>
      </c>
      <c r="E45" s="69">
        <f t="shared" si="35"/>
        <v>0</v>
      </c>
      <c r="F45" s="100"/>
      <c r="S45" s="226">
        <f t="shared" ref="S45:V45" si="43">S15*$P15</f>
        <v>0</v>
      </c>
      <c r="T45" s="226">
        <f t="shared" si="43"/>
        <v>0</v>
      </c>
      <c r="U45" s="226">
        <f t="shared" si="43"/>
        <v>0</v>
      </c>
      <c r="V45" s="226">
        <f t="shared" si="43"/>
        <v>0</v>
      </c>
    </row>
    <row r="46" spans="1:51">
      <c r="A46" s="41" t="str">
        <f t="shared" si="37"/>
        <v/>
      </c>
      <c r="B46" s="41" t="str">
        <f t="shared" si="38"/>
        <v/>
      </c>
      <c r="C46" s="69" t="str">
        <f t="shared" si="33"/>
        <v/>
      </c>
      <c r="D46" s="69" t="str">
        <f t="shared" si="34"/>
        <v/>
      </c>
      <c r="E46" s="69">
        <f t="shared" si="35"/>
        <v>0</v>
      </c>
      <c r="F46" s="100"/>
      <c r="S46" s="226">
        <f t="shared" ref="S46:V46" si="44">S16*$P16</f>
        <v>0</v>
      </c>
      <c r="T46" s="226">
        <f t="shared" si="44"/>
        <v>0</v>
      </c>
      <c r="U46" s="226">
        <f t="shared" si="44"/>
        <v>0</v>
      </c>
      <c r="V46" s="226">
        <f t="shared" si="44"/>
        <v>0</v>
      </c>
    </row>
    <row r="47" spans="1:51">
      <c r="A47" s="41" t="str">
        <f t="shared" si="37"/>
        <v/>
      </c>
      <c r="B47" s="41" t="str">
        <f t="shared" si="38"/>
        <v/>
      </c>
      <c r="C47" s="69" t="str">
        <f t="shared" si="33"/>
        <v/>
      </c>
      <c r="D47" s="69" t="str">
        <f t="shared" si="34"/>
        <v/>
      </c>
      <c r="E47" s="69">
        <f t="shared" si="35"/>
        <v>0</v>
      </c>
      <c r="F47" s="100"/>
      <c r="S47" s="226">
        <f t="shared" ref="S47:V47" si="45">S17*$P17</f>
        <v>0</v>
      </c>
      <c r="T47" s="226">
        <f t="shared" si="45"/>
        <v>0</v>
      </c>
      <c r="U47" s="226">
        <f t="shared" si="45"/>
        <v>0</v>
      </c>
      <c r="V47" s="226">
        <f t="shared" si="45"/>
        <v>0</v>
      </c>
    </row>
    <row r="48" spans="1:51">
      <c r="A48" s="41" t="str">
        <f t="shared" si="37"/>
        <v/>
      </c>
      <c r="B48" s="41" t="str">
        <f t="shared" si="38"/>
        <v/>
      </c>
      <c r="C48" s="69" t="str">
        <f t="shared" si="33"/>
        <v/>
      </c>
      <c r="D48" s="69" t="str">
        <f t="shared" si="34"/>
        <v/>
      </c>
      <c r="E48" s="69">
        <f t="shared" si="35"/>
        <v>0</v>
      </c>
      <c r="F48" s="100"/>
      <c r="S48" s="226">
        <f t="shared" ref="S48:V48" si="46">S18*$P18</f>
        <v>0</v>
      </c>
      <c r="T48" s="226">
        <f t="shared" si="46"/>
        <v>0</v>
      </c>
      <c r="U48" s="226">
        <f t="shared" si="46"/>
        <v>0</v>
      </c>
      <c r="V48" s="226">
        <f t="shared" si="46"/>
        <v>0</v>
      </c>
    </row>
    <row r="49" spans="1:22">
      <c r="A49" s="41" t="str">
        <f t="shared" si="37"/>
        <v/>
      </c>
      <c r="B49" s="41" t="str">
        <f t="shared" si="38"/>
        <v/>
      </c>
      <c r="C49" s="69" t="str">
        <f t="shared" si="33"/>
        <v/>
      </c>
      <c r="D49" s="69" t="str">
        <f t="shared" si="34"/>
        <v/>
      </c>
      <c r="E49" s="69">
        <f t="shared" si="35"/>
        <v>0</v>
      </c>
      <c r="F49" s="100"/>
      <c r="S49" s="226">
        <f t="shared" ref="S49:V49" si="47">S19*$P19</f>
        <v>0</v>
      </c>
      <c r="T49" s="226">
        <f t="shared" si="47"/>
        <v>0</v>
      </c>
      <c r="U49" s="226">
        <f t="shared" si="47"/>
        <v>0</v>
      </c>
      <c r="V49" s="226">
        <f t="shared" si="47"/>
        <v>0</v>
      </c>
    </row>
    <row r="50" spans="1:22">
      <c r="A50" s="41" t="str">
        <f t="shared" si="37"/>
        <v/>
      </c>
      <c r="B50" s="41" t="str">
        <f t="shared" si="38"/>
        <v/>
      </c>
      <c r="C50" s="69" t="str">
        <f t="shared" si="33"/>
        <v/>
      </c>
      <c r="D50" s="69" t="str">
        <f t="shared" si="34"/>
        <v/>
      </c>
      <c r="E50" s="69">
        <f t="shared" si="35"/>
        <v>0</v>
      </c>
      <c r="F50" s="100"/>
      <c r="S50" s="226">
        <f t="shared" ref="S50:V50" si="48">S20*$P20</f>
        <v>0</v>
      </c>
      <c r="T50" s="226">
        <f t="shared" si="48"/>
        <v>0</v>
      </c>
      <c r="U50" s="226">
        <f t="shared" si="48"/>
        <v>0</v>
      </c>
      <c r="V50" s="226">
        <f t="shared" si="48"/>
        <v>0</v>
      </c>
    </row>
    <row r="51" spans="1:22">
      <c r="A51" s="41" t="str">
        <f t="shared" si="37"/>
        <v/>
      </c>
      <c r="B51" s="41" t="str">
        <f t="shared" si="38"/>
        <v/>
      </c>
      <c r="C51" s="69" t="str">
        <f t="shared" si="33"/>
        <v/>
      </c>
      <c r="D51" s="69" t="str">
        <f t="shared" si="34"/>
        <v/>
      </c>
      <c r="E51" s="69">
        <f t="shared" si="35"/>
        <v>0</v>
      </c>
      <c r="F51" s="100"/>
      <c r="S51" s="226">
        <f t="shared" ref="S51:V51" si="49">S21*$P21</f>
        <v>0</v>
      </c>
      <c r="T51" s="226">
        <f t="shared" si="49"/>
        <v>0</v>
      </c>
      <c r="U51" s="226">
        <f t="shared" si="49"/>
        <v>0</v>
      </c>
      <c r="V51" s="226">
        <f t="shared" si="49"/>
        <v>0</v>
      </c>
    </row>
    <row r="52" spans="1:22">
      <c r="A52" s="41" t="str">
        <f t="shared" si="37"/>
        <v/>
      </c>
      <c r="B52" s="41" t="str">
        <f t="shared" si="38"/>
        <v/>
      </c>
      <c r="C52" s="69" t="str">
        <f t="shared" si="33"/>
        <v/>
      </c>
      <c r="D52" s="69" t="str">
        <f t="shared" si="34"/>
        <v/>
      </c>
      <c r="E52" s="69">
        <f t="shared" si="35"/>
        <v>0</v>
      </c>
      <c r="F52" s="100"/>
      <c r="S52" s="226">
        <f t="shared" ref="S52:V52" si="50">S22*$P22</f>
        <v>0</v>
      </c>
      <c r="T52" s="226">
        <f t="shared" si="50"/>
        <v>0</v>
      </c>
      <c r="U52" s="226">
        <f t="shared" si="50"/>
        <v>0</v>
      </c>
      <c r="V52" s="226">
        <f t="shared" si="50"/>
        <v>0</v>
      </c>
    </row>
    <row r="53" spans="1:22">
      <c r="A53" s="41" t="str">
        <f t="shared" si="37"/>
        <v/>
      </c>
      <c r="B53" s="41" t="str">
        <f t="shared" si="38"/>
        <v/>
      </c>
      <c r="C53" s="69" t="str">
        <f t="shared" si="33"/>
        <v/>
      </c>
      <c r="D53" s="69" t="str">
        <f t="shared" si="34"/>
        <v/>
      </c>
      <c r="E53" s="69">
        <f t="shared" si="35"/>
        <v>0</v>
      </c>
      <c r="F53" s="100"/>
      <c r="S53" s="226">
        <f t="shared" ref="S53:V53" si="51">S23*$P23</f>
        <v>0</v>
      </c>
      <c r="T53" s="226">
        <f t="shared" si="51"/>
        <v>0</v>
      </c>
      <c r="U53" s="226">
        <f t="shared" si="51"/>
        <v>0</v>
      </c>
      <c r="V53" s="226">
        <f t="shared" si="51"/>
        <v>0</v>
      </c>
    </row>
    <row r="54" spans="1:22">
      <c r="A54" s="41" t="str">
        <f t="shared" si="37"/>
        <v/>
      </c>
      <c r="B54" s="41" t="str">
        <f t="shared" si="38"/>
        <v/>
      </c>
      <c r="C54" s="69" t="str">
        <f t="shared" si="33"/>
        <v/>
      </c>
      <c r="D54" s="69" t="str">
        <f t="shared" si="34"/>
        <v/>
      </c>
      <c r="E54" s="69">
        <f t="shared" si="35"/>
        <v>0</v>
      </c>
      <c r="F54" s="100"/>
      <c r="S54" s="226">
        <f t="shared" ref="S54:V54" si="52">S24*$P24</f>
        <v>0</v>
      </c>
      <c r="T54" s="226">
        <f t="shared" si="52"/>
        <v>0</v>
      </c>
      <c r="U54" s="226">
        <f t="shared" si="52"/>
        <v>0</v>
      </c>
      <c r="V54" s="226">
        <f t="shared" si="52"/>
        <v>0</v>
      </c>
    </row>
    <row r="55" spans="1:22">
      <c r="A55" s="41" t="str">
        <f t="shared" si="37"/>
        <v/>
      </c>
      <c r="B55" s="41" t="str">
        <f t="shared" si="38"/>
        <v/>
      </c>
      <c r="C55" s="69" t="str">
        <f t="shared" si="33"/>
        <v/>
      </c>
      <c r="D55" s="69" t="str">
        <f t="shared" si="34"/>
        <v/>
      </c>
      <c r="E55" s="69">
        <f t="shared" si="35"/>
        <v>0</v>
      </c>
      <c r="F55" s="100"/>
      <c r="S55" s="226">
        <f t="shared" ref="S55:V55" si="53">S25*$P25</f>
        <v>0</v>
      </c>
      <c r="T55" s="226">
        <f t="shared" si="53"/>
        <v>0</v>
      </c>
      <c r="U55" s="226">
        <f t="shared" si="53"/>
        <v>0</v>
      </c>
      <c r="V55" s="226">
        <f t="shared" si="53"/>
        <v>0</v>
      </c>
    </row>
    <row r="56" spans="1:22">
      <c r="A56" s="41" t="str">
        <f t="shared" si="37"/>
        <v/>
      </c>
      <c r="B56" s="41" t="str">
        <f t="shared" si="38"/>
        <v/>
      </c>
      <c r="C56" s="69" t="str">
        <f t="shared" si="33"/>
        <v/>
      </c>
      <c r="D56" s="69" t="str">
        <f t="shared" si="34"/>
        <v/>
      </c>
      <c r="E56" s="69">
        <f t="shared" si="35"/>
        <v>0</v>
      </c>
      <c r="F56" s="100"/>
      <c r="S56" s="226">
        <f t="shared" ref="S56:V56" si="54">S26*$P26</f>
        <v>0</v>
      </c>
      <c r="T56" s="226">
        <f t="shared" si="54"/>
        <v>0</v>
      </c>
      <c r="U56" s="226">
        <f t="shared" si="54"/>
        <v>0</v>
      </c>
      <c r="V56" s="226">
        <f t="shared" si="54"/>
        <v>0</v>
      </c>
    </row>
    <row r="57" spans="1:22">
      <c r="A57" s="41" t="str">
        <f t="shared" si="37"/>
        <v/>
      </c>
      <c r="B57" s="41" t="str">
        <f t="shared" si="38"/>
        <v/>
      </c>
      <c r="C57" s="69" t="str">
        <f t="shared" si="33"/>
        <v/>
      </c>
      <c r="D57" s="69" t="str">
        <f t="shared" si="34"/>
        <v/>
      </c>
      <c r="E57" s="69">
        <f t="shared" si="35"/>
        <v>0</v>
      </c>
      <c r="F57" s="100"/>
      <c r="S57" s="226">
        <f t="shared" ref="S57:V57" si="55">S27*$P27</f>
        <v>0</v>
      </c>
      <c r="T57" s="226">
        <f t="shared" si="55"/>
        <v>0</v>
      </c>
      <c r="U57" s="226">
        <f t="shared" si="55"/>
        <v>0</v>
      </c>
      <c r="V57" s="226">
        <f t="shared" si="55"/>
        <v>0</v>
      </c>
    </row>
    <row r="58" spans="1:22">
      <c r="A58" s="41" t="str">
        <f t="shared" si="37"/>
        <v/>
      </c>
      <c r="B58" s="41" t="str">
        <f t="shared" si="38"/>
        <v/>
      </c>
      <c r="C58" s="69" t="str">
        <f t="shared" si="33"/>
        <v/>
      </c>
      <c r="D58" s="69" t="str">
        <f t="shared" si="34"/>
        <v/>
      </c>
      <c r="E58" s="69">
        <f t="shared" si="35"/>
        <v>0</v>
      </c>
      <c r="F58" s="100"/>
      <c r="S58" s="226">
        <f t="shared" ref="S58:V58" si="56">S28*$P28</f>
        <v>0</v>
      </c>
      <c r="T58" s="226">
        <f t="shared" si="56"/>
        <v>0</v>
      </c>
      <c r="U58" s="226">
        <f t="shared" si="56"/>
        <v>0</v>
      </c>
      <c r="V58" s="226">
        <f t="shared" si="56"/>
        <v>0</v>
      </c>
    </row>
    <row r="59" spans="1:22">
      <c r="A59" s="41" t="str">
        <f t="shared" si="37"/>
        <v/>
      </c>
      <c r="B59" s="41" t="str">
        <f t="shared" si="38"/>
        <v/>
      </c>
      <c r="C59" s="69" t="str">
        <f t="shared" si="33"/>
        <v/>
      </c>
      <c r="D59" s="69" t="str">
        <f t="shared" si="34"/>
        <v/>
      </c>
      <c r="E59" s="69">
        <f t="shared" si="35"/>
        <v>0</v>
      </c>
      <c r="F59" s="100"/>
      <c r="S59" s="226">
        <f t="shared" ref="S59:V59" si="57">S29*$P29</f>
        <v>0</v>
      </c>
      <c r="T59" s="226">
        <f t="shared" si="57"/>
        <v>0</v>
      </c>
      <c r="U59" s="226">
        <f t="shared" si="57"/>
        <v>0</v>
      </c>
      <c r="V59" s="226">
        <f t="shared" si="57"/>
        <v>0</v>
      </c>
    </row>
    <row r="60" spans="1:22">
      <c r="A60" s="41" t="str">
        <f t="shared" si="37"/>
        <v/>
      </c>
      <c r="B60" s="41" t="str">
        <f t="shared" si="38"/>
        <v/>
      </c>
      <c r="C60" s="69" t="str">
        <f t="shared" si="33"/>
        <v/>
      </c>
      <c r="D60" s="69" t="str">
        <f t="shared" si="34"/>
        <v/>
      </c>
      <c r="E60" s="69">
        <f t="shared" si="35"/>
        <v>0</v>
      </c>
      <c r="F60" s="100"/>
      <c r="S60" s="226">
        <f t="shared" ref="S60:V60" si="58">S30*$P30</f>
        <v>0</v>
      </c>
      <c r="T60" s="226">
        <f t="shared" si="58"/>
        <v>0</v>
      </c>
      <c r="U60" s="226">
        <f t="shared" si="58"/>
        <v>0</v>
      </c>
      <c r="V60" s="226">
        <f t="shared" si="58"/>
        <v>0</v>
      </c>
    </row>
    <row r="61" spans="1:22">
      <c r="A61" s="41" t="str">
        <f t="shared" si="37"/>
        <v/>
      </c>
      <c r="B61" s="41" t="str">
        <f t="shared" si="38"/>
        <v/>
      </c>
      <c r="C61" s="69" t="str">
        <f t="shared" si="33"/>
        <v/>
      </c>
      <c r="D61" s="69" t="str">
        <f t="shared" si="34"/>
        <v/>
      </c>
      <c r="E61" s="69">
        <f t="shared" si="35"/>
        <v>0</v>
      </c>
      <c r="F61" s="100"/>
      <c r="S61" s="226">
        <f t="shared" ref="S61:V61" si="59">S31*$P31</f>
        <v>0</v>
      </c>
      <c r="T61" s="226">
        <f t="shared" si="59"/>
        <v>0</v>
      </c>
      <c r="U61" s="226">
        <f t="shared" si="59"/>
        <v>0</v>
      </c>
      <c r="V61" s="226">
        <f t="shared" si="59"/>
        <v>0</v>
      </c>
    </row>
    <row r="62" spans="1:22">
      <c r="A62" s="41" t="str">
        <f t="shared" si="37"/>
        <v/>
      </c>
      <c r="B62" s="41" t="str">
        <f t="shared" si="38"/>
        <v/>
      </c>
      <c r="C62" s="69" t="str">
        <f t="shared" si="33"/>
        <v/>
      </c>
      <c r="D62" s="69" t="str">
        <f t="shared" si="34"/>
        <v/>
      </c>
      <c r="E62" s="69">
        <f t="shared" si="35"/>
        <v>0</v>
      </c>
      <c r="F62" s="100"/>
      <c r="S62" s="226">
        <f t="shared" ref="S62:V62" si="60">S32*$P32</f>
        <v>0</v>
      </c>
      <c r="T62" s="226">
        <f t="shared" si="60"/>
        <v>0</v>
      </c>
      <c r="U62" s="226">
        <f t="shared" si="60"/>
        <v>0</v>
      </c>
      <c r="V62" s="226">
        <f t="shared" si="60"/>
        <v>0</v>
      </c>
    </row>
    <row r="63" spans="1:22">
      <c r="A63" s="41" t="str">
        <f>IF(A33="","",A33)</f>
        <v/>
      </c>
      <c r="B63" s="41" t="str">
        <f t="shared" si="38"/>
        <v/>
      </c>
      <c r="C63" s="69" t="str">
        <f t="shared" si="33"/>
        <v/>
      </c>
      <c r="D63" s="69" t="str">
        <f t="shared" si="34"/>
        <v/>
      </c>
      <c r="E63" s="69">
        <f t="shared" si="35"/>
        <v>0</v>
      </c>
      <c r="F63" s="100"/>
      <c r="S63" s="226">
        <f t="shared" ref="S63:V63" si="61">S33*$P33</f>
        <v>0</v>
      </c>
      <c r="T63" s="226">
        <f t="shared" si="61"/>
        <v>0</v>
      </c>
      <c r="U63" s="226">
        <f t="shared" si="61"/>
        <v>0</v>
      </c>
      <c r="V63" s="226">
        <f t="shared" si="61"/>
        <v>0</v>
      </c>
    </row>
  </sheetData>
  <sheetProtection algorithmName="SHA-512" hashValue="/r2uYCbKq1NxF6Fn+j62KNUB46In1lXl9a6V1oLwixUCpWeS1v0aPGXGMat/TA+jVKLasw9bGWByj33NHBMPFA==" saltValue="gLcwH3lP+i+JOZBIcgEU/w==" spinCount="100000" sheet="1" objects="1" scenarios="1"/>
  <mergeCells count="33">
    <mergeCell ref="AV8:AY8"/>
    <mergeCell ref="AP8:AR8"/>
    <mergeCell ref="AS8:AU8"/>
    <mergeCell ref="G2:I2"/>
    <mergeCell ref="G3:I3"/>
    <mergeCell ref="G4:I4"/>
    <mergeCell ref="Y7:AI7"/>
    <mergeCell ref="AJ8:AJ9"/>
    <mergeCell ref="AB8:AD8"/>
    <mergeCell ref="Y8:AA8"/>
    <mergeCell ref="P8:P9"/>
    <mergeCell ref="AE8:AI8"/>
    <mergeCell ref="A34:D34"/>
    <mergeCell ref="S7:W8"/>
    <mergeCell ref="J4:L4"/>
    <mergeCell ref="M4:N4"/>
    <mergeCell ref="O2:P2"/>
    <mergeCell ref="O3:P3"/>
    <mergeCell ref="O4:P4"/>
    <mergeCell ref="J2:L2"/>
    <mergeCell ref="M2:N2"/>
    <mergeCell ref="J3:L3"/>
    <mergeCell ref="M3:N3"/>
    <mergeCell ref="E8:H8"/>
    <mergeCell ref="E7:Q7"/>
    <mergeCell ref="Q8:Q9"/>
    <mergeCell ref="N8:N9"/>
    <mergeCell ref="O8:O9"/>
    <mergeCell ref="C8:C9"/>
    <mergeCell ref="D8:D9"/>
    <mergeCell ref="I8:J8"/>
    <mergeCell ref="K8:L8"/>
    <mergeCell ref="M8:M9"/>
  </mergeCells>
  <conditionalFormatting sqref="Q3">
    <cfRule type="cellIs" dxfId="7" priority="7" operator="lessThan">
      <formula>1</formula>
    </cfRule>
    <cfRule type="cellIs" dxfId="6" priority="8" operator="equal">
      <formula>1</formula>
    </cfRule>
    <cfRule type="cellIs" dxfId="5" priority="9" operator="greaterThan">
      <formula>1</formula>
    </cfRule>
  </conditionalFormatting>
  <conditionalFormatting sqref="Q4">
    <cfRule type="cellIs" dxfId="4" priority="6" operator="equal">
      <formula>"ERROR"</formula>
    </cfRule>
    <cfRule type="cellIs" dxfId="3" priority="10" operator="equal">
      <formula>$Q$4=100%</formula>
    </cfRule>
  </conditionalFormatting>
  <conditionalFormatting sqref="W10:W33">
    <cfRule type="cellIs" dxfId="2" priority="1" operator="equal">
      <formula>0</formula>
    </cfRule>
    <cfRule type="cellIs" dxfId="1" priority="2" operator="between">
      <formula>0.000000001%</formula>
      <formula>0.9999999999</formula>
    </cfRule>
    <cfRule type="cellIs" dxfId="0" priority="5" operator="equal">
      <formula>100%</formula>
    </cfRule>
  </conditionalFormatting>
  <hyperlinks>
    <hyperlink ref="B1" location="Instructions!A38" display="INSTRUCTIONS - SUPPORTIVE" xr:uid="{2AE43F96-797B-418D-8CC9-DED9E4CFE576}"/>
  </hyperlinks>
  <pageMargins left="0.25" right="0.25" top="0.5" bottom="0.5" header="0.3" footer="0.3"/>
  <pageSetup scale="86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471" yWindow="477" count="2">
        <x14:dataValidation type="list" allowBlank="1" showInputMessage="1" showErrorMessage="1" xr:uid="{DE4FA12D-5203-4F53-BB3B-151E77F46334}">
          <x14:formula1>
            <xm:f>Lookup!$A$1:$A$22</xm:f>
          </x14:formula1>
          <xm:sqref>A11:A33</xm:sqref>
        </x14:dataValidation>
        <x14:dataValidation type="list" allowBlank="1" showInputMessage="1" showErrorMessage="1" xr:uid="{25819033-EED6-4A36-9416-1ABCB877A158}">
          <x14:formula1>
            <xm:f>Lookup!$A$1:$A$23</xm:f>
          </x14:formula1>
          <xm:sqref>A10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A784-EBD5-45A7-B86C-227BF10416FC}">
  <dimension ref="A1:AB81"/>
  <sheetViews>
    <sheetView workbookViewId="0"/>
  </sheetViews>
  <sheetFormatPr defaultColWidth="11.5703125" defaultRowHeight="15"/>
  <cols>
    <col min="3" max="3" width="13.5703125" customWidth="1"/>
    <col min="4" max="27" width="15.7109375" customWidth="1"/>
  </cols>
  <sheetData>
    <row r="1" spans="1:28">
      <c r="A1" s="151" t="str">
        <f>"Supportive Services Detail: " &amp; 'Total Agency'!B1</f>
        <v>Supportive Services Detail: TEMPLATE</v>
      </c>
      <c r="D1" s="386" t="s">
        <v>436</v>
      </c>
      <c r="E1" s="386"/>
    </row>
    <row r="2" spans="1:28">
      <c r="A2" t="str">
        <f>+'Total Agency'!B2</f>
        <v>FY2026</v>
      </c>
    </row>
    <row r="3" spans="1:28" s="162" customFormat="1">
      <c r="D3" s="168" t="str">
        <f>IF('Supportive '!$A10="","N/A",'Supportive '!$A10)</f>
        <v>N/A</v>
      </c>
      <c r="E3" s="168" t="str">
        <f>IF('Supportive '!$A11="","N/A",'Supportive '!$A11)</f>
        <v>N/A</v>
      </c>
      <c r="F3" s="168" t="str">
        <f>IF('Supportive '!$A12="","N/A",'Supportive '!$A12)</f>
        <v>N/A</v>
      </c>
      <c r="G3" s="168" t="str">
        <f>IF('Supportive '!$A13="","N/A",'Supportive '!$A13)</f>
        <v>N/A</v>
      </c>
      <c r="H3" s="168" t="str">
        <f>IF('Supportive '!$A14="","N/A",'Supportive '!$A14)</f>
        <v>N/A</v>
      </c>
      <c r="I3" s="168" t="str">
        <f>IF('Supportive '!$A15="","N/A",'Supportive '!$A15)</f>
        <v>N/A</v>
      </c>
      <c r="J3" s="168" t="str">
        <f>IF('Supportive '!$A16="","N/A",'Supportive '!$A16)</f>
        <v>N/A</v>
      </c>
      <c r="K3" s="168" t="str">
        <f>IF('Supportive '!$A17="","N/A",'Supportive '!$A17)</f>
        <v>N/A</v>
      </c>
      <c r="L3" s="168" t="str">
        <f>IF('Supportive '!$A18="","N/A",'Supportive '!$A18)</f>
        <v>N/A</v>
      </c>
      <c r="M3" s="168" t="str">
        <f>IF('Supportive '!$A19="","N/A",'Supportive '!$A19)</f>
        <v>N/A</v>
      </c>
      <c r="N3" s="168" t="str">
        <f>IF('Supportive '!$A20="","N/A",'Supportive '!$A20)</f>
        <v>N/A</v>
      </c>
      <c r="O3" s="168" t="str">
        <f>IF('Supportive '!$A21="","N/A",'Supportive '!$A21)</f>
        <v>N/A</v>
      </c>
      <c r="P3" s="168" t="str">
        <f>IF('Supportive '!$A22="","N/A",'Supportive '!$A22)</f>
        <v>N/A</v>
      </c>
      <c r="Q3" s="168" t="str">
        <f>IF('Supportive '!$A23="","N/A",'Supportive '!$A23)</f>
        <v>N/A</v>
      </c>
      <c r="R3" s="168" t="str">
        <f>IF('Supportive '!$A24="","N/A",'Supportive '!$A24)</f>
        <v>N/A</v>
      </c>
      <c r="S3" s="168" t="str">
        <f>IF('Supportive '!$A25="","N/A",'Supportive '!$A25)</f>
        <v>N/A</v>
      </c>
      <c r="T3" s="168" t="str">
        <f>IF('Supportive '!$A26="","N/A",'Supportive '!$A26)</f>
        <v>N/A</v>
      </c>
      <c r="U3" s="168" t="str">
        <f>IF('Supportive '!$A27="","N/A",'Supportive '!$A27)</f>
        <v>N/A</v>
      </c>
      <c r="V3" s="168" t="str">
        <f>IF('Supportive '!$A28="","N/A",'Supportive '!$A28)</f>
        <v>N/A</v>
      </c>
      <c r="W3" s="168" t="str">
        <f>IF('Supportive '!$A29="","N/A",'Supportive '!$A29)</f>
        <v>N/A</v>
      </c>
      <c r="X3" s="168" t="str">
        <f>IF('Supportive '!$A30="","N/A",'Supportive '!$A30)</f>
        <v>N/A</v>
      </c>
      <c r="Y3" s="168" t="str">
        <f>IF('Supportive '!$A31="","N/A",'Supportive '!$A31)</f>
        <v>N/A</v>
      </c>
      <c r="Z3" s="168" t="str">
        <f>IF('Supportive '!$A32="","N/A",'Supportive '!$A32)</f>
        <v>N/A</v>
      </c>
      <c r="AA3" s="168" t="str">
        <f>IF('Supportive '!$A33="","N/A",'Supportive '!$A33)</f>
        <v>N/A</v>
      </c>
      <c r="AB3" s="169" t="s">
        <v>34</v>
      </c>
    </row>
    <row r="4" spans="1:28" s="162" customFormat="1">
      <c r="D4" s="162" t="str">
        <f>IF('Supportive '!$B10="","N/A",'Supportive '!$B10)</f>
        <v>N/A</v>
      </c>
      <c r="E4" s="168" t="str">
        <f>IF('Supportive '!$B11="","N/A",'Supportive '!$B11)</f>
        <v>N/A</v>
      </c>
      <c r="F4" s="168" t="str">
        <f>IF('Supportive '!$B12="","N/A",'Supportive '!$B12)</f>
        <v>N/A</v>
      </c>
      <c r="G4" s="168" t="str">
        <f>IF('Supportive '!$B13="","N/A",'Supportive '!$B13)</f>
        <v>N/A</v>
      </c>
      <c r="H4" s="168" t="str">
        <f>IF('Supportive '!$B14="","N/A",'Supportive '!$B14)</f>
        <v>N/A</v>
      </c>
      <c r="I4" s="168" t="str">
        <f>IF('Supportive '!$B15="","N/A",'Supportive '!$B15)</f>
        <v>N/A</v>
      </c>
      <c r="J4" s="168" t="str">
        <f>IF('Supportive '!$B16="","N/A",'Supportive '!$B16)</f>
        <v>N/A</v>
      </c>
      <c r="K4" s="168" t="str">
        <f>IF('Supportive '!$B17="","N/A",'Supportive '!$B17)</f>
        <v>N/A</v>
      </c>
      <c r="L4" s="168" t="str">
        <f>IF('Supportive '!$B18="","N/A",'Supportive '!$B18)</f>
        <v>N/A</v>
      </c>
      <c r="M4" s="168" t="str">
        <f>IF('Supportive '!$B19="","N/A",'Supportive '!$B19)</f>
        <v>N/A</v>
      </c>
      <c r="N4" s="168" t="str">
        <f>IF('Supportive '!$B20="","N/A",'Supportive '!$B20)</f>
        <v>N/A</v>
      </c>
      <c r="O4" s="168" t="str">
        <f>IF('Supportive '!$B21="","N/A",'Supportive '!$B21)</f>
        <v>N/A</v>
      </c>
      <c r="P4" s="168" t="str">
        <f>IF('Supportive '!$B22="","N/A",'Supportive '!$B22)</f>
        <v>N/A</v>
      </c>
      <c r="Q4" s="168" t="str">
        <f>IF('Supportive '!$B23="","N/A",'Supportive '!$B23)</f>
        <v>N/A</v>
      </c>
      <c r="R4" s="168" t="str">
        <f>IF('Supportive '!$B24="","N/A",'Supportive '!$B24)</f>
        <v>N/A</v>
      </c>
      <c r="S4" s="168" t="str">
        <f>IF('Supportive '!$B25="","N/A",'Supportive '!$B25)</f>
        <v>N/A</v>
      </c>
      <c r="T4" s="168" t="str">
        <f>IF('Supportive '!$B26="","N/A",'Supportive '!$B26)</f>
        <v>N/A</v>
      </c>
      <c r="U4" s="168" t="str">
        <f>IF('Supportive '!$B27="","N/A",'Supportive '!$B27)</f>
        <v>N/A</v>
      </c>
      <c r="V4" s="168" t="str">
        <f>IF('Supportive '!$B28="","N/A",'Supportive '!$B28)</f>
        <v>N/A</v>
      </c>
      <c r="W4" s="168" t="str">
        <f>IF('Supportive '!$B29="","N/A",'Supportive '!$B29)</f>
        <v>N/A</v>
      </c>
      <c r="X4" s="168" t="str">
        <f>IF('Supportive '!$B30="","N/A",'Supportive '!$B30)</f>
        <v>N/A</v>
      </c>
      <c r="Y4" s="168" t="str">
        <f>IF('Supportive '!$B31="","N/A",'Supportive '!$B31)</f>
        <v>N/A</v>
      </c>
      <c r="Z4" s="168" t="str">
        <f>IF('Supportive '!$B32="","N/A",'Supportive '!$B32)</f>
        <v>N/A</v>
      </c>
      <c r="AA4" s="168" t="str">
        <f>IF('Supportive '!$B33="","N/A",'Supportive '!$B33)</f>
        <v>N/A</v>
      </c>
      <c r="AB4" s="169"/>
    </row>
    <row r="5" spans="1:28">
      <c r="A5" s="341" t="s">
        <v>131</v>
      </c>
      <c r="B5" s="342"/>
      <c r="C5" s="343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2"/>
    </row>
    <row r="6" spans="1:28">
      <c r="A6" s="427"/>
      <c r="B6" s="427"/>
      <c r="C6" s="427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">
        <f>SUM(D6:AA6)</f>
        <v>0</v>
      </c>
    </row>
    <row r="7" spans="1:28">
      <c r="A7" s="427"/>
      <c r="B7" s="427"/>
      <c r="C7" s="427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">
        <f t="shared" ref="AB7:AB28" si="0">SUM(D7:AA7)</f>
        <v>0</v>
      </c>
    </row>
    <row r="8" spans="1:28">
      <c r="A8" s="427"/>
      <c r="B8" s="427"/>
      <c r="C8" s="427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">
        <f t="shared" si="0"/>
        <v>0</v>
      </c>
    </row>
    <row r="9" spans="1:28">
      <c r="A9" s="427"/>
      <c r="B9" s="427"/>
      <c r="C9" s="427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">
        <f t="shared" si="0"/>
        <v>0</v>
      </c>
    </row>
    <row r="10" spans="1:28">
      <c r="A10" s="427"/>
      <c r="B10" s="427"/>
      <c r="C10" s="427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">
        <f t="shared" si="0"/>
        <v>0</v>
      </c>
    </row>
    <row r="11" spans="1:28">
      <c r="A11" s="427"/>
      <c r="B11" s="427"/>
      <c r="C11" s="427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">
        <f t="shared" si="0"/>
        <v>0</v>
      </c>
    </row>
    <row r="12" spans="1:28">
      <c r="A12" s="427"/>
      <c r="B12" s="427"/>
      <c r="C12" s="427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">
        <f t="shared" si="0"/>
        <v>0</v>
      </c>
    </row>
    <row r="13" spans="1:28">
      <c r="A13" s="427"/>
      <c r="B13" s="427"/>
      <c r="C13" s="427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">
        <f t="shared" si="0"/>
        <v>0</v>
      </c>
    </row>
    <row r="14" spans="1:28">
      <c r="A14" s="427"/>
      <c r="B14" s="427"/>
      <c r="C14" s="427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">
        <f t="shared" si="0"/>
        <v>0</v>
      </c>
    </row>
    <row r="15" spans="1:28">
      <c r="A15" s="427"/>
      <c r="B15" s="427"/>
      <c r="C15" s="427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">
        <f t="shared" si="0"/>
        <v>0</v>
      </c>
    </row>
    <row r="16" spans="1:28">
      <c r="A16" s="427"/>
      <c r="B16" s="427"/>
      <c r="C16" s="42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">
        <f t="shared" si="0"/>
        <v>0</v>
      </c>
    </row>
    <row r="17" spans="1:28">
      <c r="A17" s="427"/>
      <c r="B17" s="427"/>
      <c r="C17" s="427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">
        <f t="shared" si="0"/>
        <v>0</v>
      </c>
    </row>
    <row r="18" spans="1:28">
      <c r="A18" s="427"/>
      <c r="B18" s="427"/>
      <c r="C18" s="427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">
        <f t="shared" si="0"/>
        <v>0</v>
      </c>
    </row>
    <row r="19" spans="1:28">
      <c r="A19" s="427"/>
      <c r="B19" s="427"/>
      <c r="C19" s="427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">
        <f t="shared" si="0"/>
        <v>0</v>
      </c>
    </row>
    <row r="20" spans="1:28">
      <c r="A20" s="427"/>
      <c r="B20" s="427"/>
      <c r="C20" s="427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">
        <f t="shared" si="0"/>
        <v>0</v>
      </c>
    </row>
    <row r="21" spans="1:28">
      <c r="A21" s="427"/>
      <c r="B21" s="427"/>
      <c r="C21" s="427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">
        <f t="shared" si="0"/>
        <v>0</v>
      </c>
    </row>
    <row r="22" spans="1:28">
      <c r="A22" s="427"/>
      <c r="B22" s="427"/>
      <c r="C22" s="427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">
        <f t="shared" si="0"/>
        <v>0</v>
      </c>
    </row>
    <row r="23" spans="1:28">
      <c r="A23" s="427"/>
      <c r="B23" s="427"/>
      <c r="C23" s="427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">
        <f t="shared" si="0"/>
        <v>0</v>
      </c>
    </row>
    <row r="24" spans="1:28">
      <c r="A24" s="427"/>
      <c r="B24" s="427"/>
      <c r="C24" s="427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">
        <f t="shared" si="0"/>
        <v>0</v>
      </c>
    </row>
    <row r="25" spans="1:28">
      <c r="A25" s="427"/>
      <c r="B25" s="427"/>
      <c r="C25" s="427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">
        <f t="shared" si="0"/>
        <v>0</v>
      </c>
    </row>
    <row r="26" spans="1:28">
      <c r="A26" s="427"/>
      <c r="B26" s="427"/>
      <c r="C26" s="427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">
        <f t="shared" si="0"/>
        <v>0</v>
      </c>
    </row>
    <row r="27" spans="1:28">
      <c r="A27" s="427"/>
      <c r="B27" s="427"/>
      <c r="C27" s="427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">
        <f t="shared" si="0"/>
        <v>0</v>
      </c>
    </row>
    <row r="28" spans="1:28">
      <c r="A28" s="427"/>
      <c r="B28" s="427"/>
      <c r="C28" s="427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">
        <f t="shared" si="0"/>
        <v>0</v>
      </c>
    </row>
    <row r="29" spans="1:28">
      <c r="A29" s="341" t="s">
        <v>132</v>
      </c>
      <c r="B29" s="342"/>
      <c r="C29" s="343"/>
      <c r="D29" s="1">
        <f t="shared" ref="D29:AA29" si="1">SUM(D6:D28)</f>
        <v>0</v>
      </c>
      <c r="E29" s="1">
        <f t="shared" si="1"/>
        <v>0</v>
      </c>
      <c r="F29" s="1">
        <f t="shared" si="1"/>
        <v>0</v>
      </c>
      <c r="G29" s="1">
        <f t="shared" si="1"/>
        <v>0</v>
      </c>
      <c r="H29" s="1">
        <f t="shared" si="1"/>
        <v>0</v>
      </c>
      <c r="I29" s="1">
        <f t="shared" si="1"/>
        <v>0</v>
      </c>
      <c r="J29" s="1">
        <f t="shared" si="1"/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  <c r="N29" s="1">
        <f t="shared" si="1"/>
        <v>0</v>
      </c>
      <c r="O29" s="1">
        <f t="shared" si="1"/>
        <v>0</v>
      </c>
      <c r="P29" s="1">
        <f t="shared" si="1"/>
        <v>0</v>
      </c>
      <c r="Q29" s="1">
        <f t="shared" si="1"/>
        <v>0</v>
      </c>
      <c r="R29" s="1">
        <f t="shared" si="1"/>
        <v>0</v>
      </c>
      <c r="S29" s="1">
        <f t="shared" si="1"/>
        <v>0</v>
      </c>
      <c r="T29" s="1">
        <f t="shared" si="1"/>
        <v>0</v>
      </c>
      <c r="U29" s="1">
        <f t="shared" si="1"/>
        <v>0</v>
      </c>
      <c r="V29" s="1">
        <f t="shared" si="1"/>
        <v>0</v>
      </c>
      <c r="W29" s="1">
        <f t="shared" si="1"/>
        <v>0</v>
      </c>
      <c r="X29" s="1">
        <f t="shared" si="1"/>
        <v>0</v>
      </c>
      <c r="Y29" s="1">
        <f t="shared" si="1"/>
        <v>0</v>
      </c>
      <c r="Z29" s="1">
        <f t="shared" si="1"/>
        <v>0</v>
      </c>
      <c r="AA29" s="1">
        <f t="shared" si="1"/>
        <v>0</v>
      </c>
      <c r="AB29" s="1">
        <f>SUM(AB6:AB28)</f>
        <v>0</v>
      </c>
    </row>
    <row r="31" spans="1:28">
      <c r="A31" s="341" t="s">
        <v>133</v>
      </c>
      <c r="B31" s="342"/>
      <c r="C31" s="343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/>
    </row>
    <row r="32" spans="1:28">
      <c r="A32" s="427"/>
      <c r="B32" s="427"/>
      <c r="C32" s="427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">
        <f>SUM(D32:AA32)</f>
        <v>0</v>
      </c>
    </row>
    <row r="33" spans="1:28">
      <c r="A33" s="427"/>
      <c r="B33" s="427"/>
      <c r="C33" s="427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">
        <f t="shared" ref="AB33:AB54" si="2">SUM(D33:AA33)</f>
        <v>0</v>
      </c>
    </row>
    <row r="34" spans="1:28">
      <c r="A34" s="427"/>
      <c r="B34" s="427"/>
      <c r="C34" s="427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">
        <f t="shared" si="2"/>
        <v>0</v>
      </c>
    </row>
    <row r="35" spans="1:28">
      <c r="A35" s="427"/>
      <c r="B35" s="427"/>
      <c r="C35" s="427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">
        <f t="shared" si="2"/>
        <v>0</v>
      </c>
    </row>
    <row r="36" spans="1:28">
      <c r="A36" s="427"/>
      <c r="B36" s="427"/>
      <c r="C36" s="427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">
        <f t="shared" si="2"/>
        <v>0</v>
      </c>
    </row>
    <row r="37" spans="1:28">
      <c r="A37" s="427"/>
      <c r="B37" s="427"/>
      <c r="C37" s="427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">
        <f t="shared" si="2"/>
        <v>0</v>
      </c>
    </row>
    <row r="38" spans="1:28">
      <c r="A38" s="427"/>
      <c r="B38" s="427"/>
      <c r="C38" s="427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">
        <f t="shared" si="2"/>
        <v>0</v>
      </c>
    </row>
    <row r="39" spans="1:28">
      <c r="A39" s="427"/>
      <c r="B39" s="427"/>
      <c r="C39" s="427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">
        <f t="shared" si="2"/>
        <v>0</v>
      </c>
    </row>
    <row r="40" spans="1:28">
      <c r="A40" s="427"/>
      <c r="B40" s="427"/>
      <c r="C40" s="427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">
        <f t="shared" si="2"/>
        <v>0</v>
      </c>
    </row>
    <row r="41" spans="1:28">
      <c r="A41" s="427"/>
      <c r="B41" s="427"/>
      <c r="C41" s="427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">
        <f t="shared" si="2"/>
        <v>0</v>
      </c>
    </row>
    <row r="42" spans="1:28">
      <c r="A42" s="427"/>
      <c r="B42" s="427"/>
      <c r="C42" s="427"/>
      <c r="D42" s="100"/>
      <c r="E42" s="100" t="s">
        <v>214</v>
      </c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">
        <f t="shared" si="2"/>
        <v>0</v>
      </c>
    </row>
    <row r="43" spans="1:28">
      <c r="A43" s="427"/>
      <c r="B43" s="427"/>
      <c r="C43" s="427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">
        <f t="shared" si="2"/>
        <v>0</v>
      </c>
    </row>
    <row r="44" spans="1:28">
      <c r="A44" s="427"/>
      <c r="B44" s="427"/>
      <c r="C44" s="427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">
        <f t="shared" si="2"/>
        <v>0</v>
      </c>
    </row>
    <row r="45" spans="1:28">
      <c r="A45" s="427"/>
      <c r="B45" s="427"/>
      <c r="C45" s="427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">
        <f t="shared" si="2"/>
        <v>0</v>
      </c>
    </row>
    <row r="46" spans="1:28">
      <c r="A46" s="427"/>
      <c r="B46" s="427"/>
      <c r="C46" s="427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">
        <f t="shared" si="2"/>
        <v>0</v>
      </c>
    </row>
    <row r="47" spans="1:28">
      <c r="A47" s="427"/>
      <c r="B47" s="427"/>
      <c r="C47" s="427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">
        <f t="shared" si="2"/>
        <v>0</v>
      </c>
    </row>
    <row r="48" spans="1:28">
      <c r="A48" s="427"/>
      <c r="B48" s="427"/>
      <c r="C48" s="427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">
        <f t="shared" si="2"/>
        <v>0</v>
      </c>
    </row>
    <row r="49" spans="1:28">
      <c r="A49" s="427"/>
      <c r="B49" s="427"/>
      <c r="C49" s="427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">
        <f t="shared" si="2"/>
        <v>0</v>
      </c>
    </row>
    <row r="50" spans="1:28">
      <c r="A50" s="427"/>
      <c r="B50" s="427"/>
      <c r="C50" s="427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">
        <f t="shared" si="2"/>
        <v>0</v>
      </c>
    </row>
    <row r="51" spans="1:28">
      <c r="A51" s="427"/>
      <c r="B51" s="427"/>
      <c r="C51" s="427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">
        <f t="shared" si="2"/>
        <v>0</v>
      </c>
    </row>
    <row r="52" spans="1:28">
      <c r="A52" s="427"/>
      <c r="B52" s="427"/>
      <c r="C52" s="427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">
        <f t="shared" si="2"/>
        <v>0</v>
      </c>
    </row>
    <row r="53" spans="1:28">
      <c r="A53" s="427"/>
      <c r="B53" s="427"/>
      <c r="C53" s="427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">
        <f t="shared" si="2"/>
        <v>0</v>
      </c>
    </row>
    <row r="54" spans="1:28">
      <c r="A54" s="427"/>
      <c r="B54" s="427"/>
      <c r="C54" s="427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">
        <f t="shared" si="2"/>
        <v>0</v>
      </c>
    </row>
    <row r="55" spans="1:28">
      <c r="A55" s="341" t="s">
        <v>134</v>
      </c>
      <c r="B55" s="342"/>
      <c r="C55" s="343"/>
      <c r="D55" s="1">
        <f t="shared" ref="D55:AA55" si="3">SUM(D32:D54)</f>
        <v>0</v>
      </c>
      <c r="E55" s="1">
        <f t="shared" si="3"/>
        <v>0</v>
      </c>
      <c r="F55" s="1">
        <f t="shared" si="3"/>
        <v>0</v>
      </c>
      <c r="G55" s="1">
        <f t="shared" si="3"/>
        <v>0</v>
      </c>
      <c r="H55" s="1">
        <f t="shared" si="3"/>
        <v>0</v>
      </c>
      <c r="I55" s="1">
        <f t="shared" si="3"/>
        <v>0</v>
      </c>
      <c r="J55" s="1">
        <f t="shared" si="3"/>
        <v>0</v>
      </c>
      <c r="K55" s="1">
        <f t="shared" si="3"/>
        <v>0</v>
      </c>
      <c r="L55" s="1">
        <f t="shared" si="3"/>
        <v>0</v>
      </c>
      <c r="M55" s="1">
        <f t="shared" si="3"/>
        <v>0</v>
      </c>
      <c r="N55" s="1">
        <f t="shared" si="3"/>
        <v>0</v>
      </c>
      <c r="O55" s="1">
        <f t="shared" si="3"/>
        <v>0</v>
      </c>
      <c r="P55" s="1">
        <f t="shared" si="3"/>
        <v>0</v>
      </c>
      <c r="Q55" s="1">
        <f t="shared" si="3"/>
        <v>0</v>
      </c>
      <c r="R55" s="1">
        <f t="shared" si="3"/>
        <v>0</v>
      </c>
      <c r="S55" s="1">
        <f t="shared" si="3"/>
        <v>0</v>
      </c>
      <c r="T55" s="1">
        <f t="shared" si="3"/>
        <v>0</v>
      </c>
      <c r="U55" s="1">
        <f t="shared" si="3"/>
        <v>0</v>
      </c>
      <c r="V55" s="1">
        <f t="shared" si="3"/>
        <v>0</v>
      </c>
      <c r="W55" s="1">
        <f t="shared" si="3"/>
        <v>0</v>
      </c>
      <c r="X55" s="1">
        <f t="shared" si="3"/>
        <v>0</v>
      </c>
      <c r="Y55" s="1">
        <f t="shared" si="3"/>
        <v>0</v>
      </c>
      <c r="Z55" s="1">
        <f t="shared" si="3"/>
        <v>0</v>
      </c>
      <c r="AA55" s="1">
        <f t="shared" si="3"/>
        <v>0</v>
      </c>
      <c r="AB55" s="1">
        <f>SUM(AB32:AB54)</f>
        <v>0</v>
      </c>
    </row>
    <row r="57" spans="1:28">
      <c r="A57" s="341" t="s">
        <v>135</v>
      </c>
      <c r="B57" s="342"/>
      <c r="C57" s="343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2"/>
    </row>
    <row r="58" spans="1:28">
      <c r="A58" s="424"/>
      <c r="B58" s="425"/>
      <c r="C58" s="426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">
        <f>SUM(D58:AA58)</f>
        <v>0</v>
      </c>
    </row>
    <row r="59" spans="1:28">
      <c r="A59" s="424"/>
      <c r="B59" s="425"/>
      <c r="C59" s="426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">
        <f t="shared" ref="AB59:AB80" si="4">SUM(D59:AA59)</f>
        <v>0</v>
      </c>
    </row>
    <row r="60" spans="1:28">
      <c r="A60" s="424"/>
      <c r="B60" s="425"/>
      <c r="C60" s="426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">
        <f t="shared" si="4"/>
        <v>0</v>
      </c>
    </row>
    <row r="61" spans="1:28">
      <c r="A61" s="424"/>
      <c r="B61" s="425"/>
      <c r="C61" s="426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">
        <f t="shared" si="4"/>
        <v>0</v>
      </c>
    </row>
    <row r="62" spans="1:28">
      <c r="A62" s="424"/>
      <c r="B62" s="425"/>
      <c r="C62" s="426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">
        <f t="shared" si="4"/>
        <v>0</v>
      </c>
    </row>
    <row r="63" spans="1:28">
      <c r="A63" s="424"/>
      <c r="B63" s="425"/>
      <c r="C63" s="426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">
        <f t="shared" si="4"/>
        <v>0</v>
      </c>
    </row>
    <row r="64" spans="1:28">
      <c r="A64" s="424"/>
      <c r="B64" s="425"/>
      <c r="C64" s="426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">
        <f t="shared" si="4"/>
        <v>0</v>
      </c>
    </row>
    <row r="65" spans="1:28">
      <c r="A65" s="424"/>
      <c r="B65" s="425"/>
      <c r="C65" s="426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">
        <f t="shared" si="4"/>
        <v>0</v>
      </c>
    </row>
    <row r="66" spans="1:28">
      <c r="A66" s="424"/>
      <c r="B66" s="425"/>
      <c r="C66" s="426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">
        <f t="shared" si="4"/>
        <v>0</v>
      </c>
    </row>
    <row r="67" spans="1:28">
      <c r="A67" s="424"/>
      <c r="B67" s="425"/>
      <c r="C67" s="426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">
        <f t="shared" si="4"/>
        <v>0</v>
      </c>
    </row>
    <row r="68" spans="1:28">
      <c r="A68" s="424"/>
      <c r="B68" s="425"/>
      <c r="C68" s="426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">
        <f t="shared" si="4"/>
        <v>0</v>
      </c>
    </row>
    <row r="69" spans="1:28">
      <c r="A69" s="424"/>
      <c r="B69" s="425"/>
      <c r="C69" s="426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">
        <f t="shared" si="4"/>
        <v>0</v>
      </c>
    </row>
    <row r="70" spans="1:28">
      <c r="A70" s="424"/>
      <c r="B70" s="425"/>
      <c r="C70" s="426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">
        <f t="shared" si="4"/>
        <v>0</v>
      </c>
    </row>
    <row r="71" spans="1:28">
      <c r="A71" s="424"/>
      <c r="B71" s="425"/>
      <c r="C71" s="426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">
        <f t="shared" si="4"/>
        <v>0</v>
      </c>
    </row>
    <row r="72" spans="1:28">
      <c r="A72" s="424"/>
      <c r="B72" s="425"/>
      <c r="C72" s="426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">
        <f t="shared" si="4"/>
        <v>0</v>
      </c>
    </row>
    <row r="73" spans="1:28">
      <c r="A73" s="424"/>
      <c r="B73" s="425"/>
      <c r="C73" s="426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">
        <f t="shared" si="4"/>
        <v>0</v>
      </c>
    </row>
    <row r="74" spans="1:28">
      <c r="A74" s="424"/>
      <c r="B74" s="425"/>
      <c r="C74" s="426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">
        <f t="shared" si="4"/>
        <v>0</v>
      </c>
    </row>
    <row r="75" spans="1:28">
      <c r="A75" s="424"/>
      <c r="B75" s="425"/>
      <c r="C75" s="426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">
        <f t="shared" si="4"/>
        <v>0</v>
      </c>
    </row>
    <row r="76" spans="1:28">
      <c r="A76" s="424"/>
      <c r="B76" s="425"/>
      <c r="C76" s="426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">
        <f t="shared" si="4"/>
        <v>0</v>
      </c>
    </row>
    <row r="77" spans="1:28">
      <c r="A77" s="424"/>
      <c r="B77" s="425"/>
      <c r="C77" s="426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">
        <f t="shared" si="4"/>
        <v>0</v>
      </c>
    </row>
    <row r="78" spans="1:28">
      <c r="A78" s="424"/>
      <c r="B78" s="425"/>
      <c r="C78" s="426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">
        <f t="shared" si="4"/>
        <v>0</v>
      </c>
    </row>
    <row r="79" spans="1:28">
      <c r="A79" s="424"/>
      <c r="B79" s="425"/>
      <c r="C79" s="426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">
        <f t="shared" si="4"/>
        <v>0</v>
      </c>
    </row>
    <row r="80" spans="1:28">
      <c r="A80" s="427"/>
      <c r="B80" s="427"/>
      <c r="C80" s="427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">
        <f t="shared" si="4"/>
        <v>0</v>
      </c>
    </row>
    <row r="81" spans="1:28">
      <c r="A81" s="341" t="s">
        <v>136</v>
      </c>
      <c r="B81" s="342"/>
      <c r="C81" s="343"/>
      <c r="D81" s="1">
        <f t="shared" ref="D81:AA81" si="5">SUM(D58:D80)</f>
        <v>0</v>
      </c>
      <c r="E81" s="1">
        <f t="shared" si="5"/>
        <v>0</v>
      </c>
      <c r="F81" s="1">
        <f t="shared" si="5"/>
        <v>0</v>
      </c>
      <c r="G81" s="1">
        <f t="shared" si="5"/>
        <v>0</v>
      </c>
      <c r="H81" s="1">
        <f t="shared" si="5"/>
        <v>0</v>
      </c>
      <c r="I81" s="1">
        <f t="shared" si="5"/>
        <v>0</v>
      </c>
      <c r="J81" s="1">
        <f t="shared" si="5"/>
        <v>0</v>
      </c>
      <c r="K81" s="1">
        <f t="shared" si="5"/>
        <v>0</v>
      </c>
      <c r="L81" s="1">
        <f t="shared" si="5"/>
        <v>0</v>
      </c>
      <c r="M81" s="1">
        <f t="shared" si="5"/>
        <v>0</v>
      </c>
      <c r="N81" s="1">
        <f t="shared" si="5"/>
        <v>0</v>
      </c>
      <c r="O81" s="1">
        <f t="shared" si="5"/>
        <v>0</v>
      </c>
      <c r="P81" s="1">
        <f t="shared" si="5"/>
        <v>0</v>
      </c>
      <c r="Q81" s="1">
        <f t="shared" si="5"/>
        <v>0</v>
      </c>
      <c r="R81" s="1">
        <f t="shared" si="5"/>
        <v>0</v>
      </c>
      <c r="S81" s="1">
        <f t="shared" si="5"/>
        <v>0</v>
      </c>
      <c r="T81" s="1">
        <f t="shared" si="5"/>
        <v>0</v>
      </c>
      <c r="U81" s="1">
        <f t="shared" si="5"/>
        <v>0</v>
      </c>
      <c r="V81" s="1">
        <f t="shared" si="5"/>
        <v>0</v>
      </c>
      <c r="W81" s="1">
        <f t="shared" si="5"/>
        <v>0</v>
      </c>
      <c r="X81" s="1">
        <f t="shared" si="5"/>
        <v>0</v>
      </c>
      <c r="Y81" s="1">
        <f t="shared" si="5"/>
        <v>0</v>
      </c>
      <c r="Z81" s="1">
        <f t="shared" si="5"/>
        <v>0</v>
      </c>
      <c r="AA81" s="1">
        <f t="shared" si="5"/>
        <v>0</v>
      </c>
      <c r="AB81" s="1">
        <f>SUM(AB58:AB80)</f>
        <v>0</v>
      </c>
    </row>
  </sheetData>
  <sheetProtection algorithmName="SHA-512" hashValue="dbaT2IgDstlsNCMZJDgZvK3UoX7vnhwAgXcRpKA88YQeZSgctGbJc7zf1z49odrhkrNtG+C6RaWc9NWSnn4yjw==" saltValue="BY2JTP8qrdczuFzm3ZMaZA==" spinCount="100000" sheet="1" objects="1" scenarios="1"/>
  <mergeCells count="76">
    <mergeCell ref="D1:E1"/>
    <mergeCell ref="A10:C10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35:C35"/>
    <mergeCell ref="A23:C23"/>
    <mergeCell ref="A24:C24"/>
    <mergeCell ref="A25:C25"/>
    <mergeCell ref="A26:C26"/>
    <mergeCell ref="A27:C27"/>
    <mergeCell ref="A28:C28"/>
    <mergeCell ref="A29:C29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60:C60"/>
    <mergeCell ref="A48:C48"/>
    <mergeCell ref="A49:C49"/>
    <mergeCell ref="A50:C50"/>
    <mergeCell ref="A51:C51"/>
    <mergeCell ref="A52:C52"/>
    <mergeCell ref="A53:C53"/>
    <mergeCell ref="A54:C54"/>
    <mergeCell ref="A55:C55"/>
    <mergeCell ref="A57:C57"/>
    <mergeCell ref="A58:C58"/>
    <mergeCell ref="A59:C59"/>
    <mergeCell ref="A72:C72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9:C79"/>
    <mergeCell ref="A80:C80"/>
    <mergeCell ref="A81:C81"/>
    <mergeCell ref="A73:C73"/>
    <mergeCell ref="A74:C74"/>
    <mergeCell ref="A75:C75"/>
    <mergeCell ref="A76:C76"/>
    <mergeCell ref="A77:C77"/>
    <mergeCell ref="A78:C78"/>
  </mergeCells>
  <hyperlinks>
    <hyperlink ref="D1:E1" location="Instructions!A46" display="INSTRUCTIONS - SUPPORTIVE DETAIL" xr:uid="{36107A01-AE07-442A-B078-493D6353DEE6}"/>
  </hyperlink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24950-D8F3-4529-A4E3-7EC9F42789F5}">
  <dimension ref="A1:M29"/>
  <sheetViews>
    <sheetView workbookViewId="0"/>
  </sheetViews>
  <sheetFormatPr defaultColWidth="11.5703125" defaultRowHeight="15"/>
  <cols>
    <col min="1" max="1" width="36.140625" customWidth="1"/>
    <col min="2" max="2" width="30.7109375" customWidth="1"/>
    <col min="3" max="3" width="44" bestFit="1" customWidth="1"/>
  </cols>
  <sheetData>
    <row r="1" spans="1:13" ht="22.5">
      <c r="A1" s="160" t="s">
        <v>210</v>
      </c>
      <c r="B1" s="160"/>
      <c r="C1" s="160"/>
    </row>
    <row r="2" spans="1:13" ht="22.5">
      <c r="A2" s="160" t="s">
        <v>211</v>
      </c>
      <c r="B2" s="160"/>
      <c r="C2" s="160"/>
    </row>
    <row r="3" spans="1:13" s="162" customFormat="1">
      <c r="A3" s="336" t="s">
        <v>437</v>
      </c>
      <c r="B3" s="161"/>
      <c r="C3" s="161"/>
    </row>
    <row r="4" spans="1:13" ht="45">
      <c r="A4" s="160" t="s">
        <v>212</v>
      </c>
      <c r="B4" s="163" t="s">
        <v>232</v>
      </c>
      <c r="C4" s="160" t="s">
        <v>233</v>
      </c>
      <c r="D4" s="160" t="s">
        <v>213</v>
      </c>
    </row>
    <row r="5" spans="1:13" s="166" customFormat="1" ht="63">
      <c r="A5" s="164" t="s">
        <v>308</v>
      </c>
      <c r="B5" s="165" t="s">
        <v>307</v>
      </c>
      <c r="C5" s="165" t="s">
        <v>309</v>
      </c>
      <c r="D5" s="430" t="s">
        <v>310</v>
      </c>
      <c r="E5" s="431"/>
      <c r="F5" s="431"/>
      <c r="G5" s="431"/>
      <c r="H5" s="431"/>
      <c r="I5" s="431"/>
      <c r="J5" s="431"/>
      <c r="K5" s="431"/>
      <c r="L5" s="431"/>
      <c r="M5" s="431"/>
    </row>
    <row r="6" spans="1:13" ht="61.9" customHeight="1">
      <c r="A6" s="167" t="str">
        <f>IF('Supportive '!A10="","",'Supportive '!A10)</f>
        <v/>
      </c>
      <c r="B6" s="167" t="str">
        <f>IF('Supportive '!B10="","",'Supportive '!B10)</f>
        <v/>
      </c>
      <c r="C6" s="150"/>
      <c r="D6" s="428"/>
      <c r="E6" s="429"/>
      <c r="F6" s="429"/>
      <c r="G6" s="429"/>
      <c r="H6" s="429"/>
      <c r="I6" s="429"/>
      <c r="J6" s="429"/>
      <c r="K6" s="429"/>
      <c r="L6" s="429"/>
      <c r="M6" s="429"/>
    </row>
    <row r="7" spans="1:13" ht="61.9" customHeight="1">
      <c r="A7" s="167" t="str">
        <f>IF('Supportive '!A11="","",'Supportive '!A11)</f>
        <v/>
      </c>
      <c r="B7" s="167" t="str">
        <f>IF('Supportive '!B11="","",'Supportive '!B11)</f>
        <v/>
      </c>
      <c r="C7" s="150"/>
      <c r="D7" s="428"/>
      <c r="E7" s="429"/>
      <c r="F7" s="429"/>
      <c r="G7" s="429"/>
      <c r="H7" s="429"/>
      <c r="I7" s="429"/>
      <c r="J7" s="429"/>
      <c r="K7" s="429"/>
      <c r="L7" s="429"/>
      <c r="M7" s="429"/>
    </row>
    <row r="8" spans="1:13" ht="61.9" customHeight="1">
      <c r="A8" s="167" t="str">
        <f>IF('Supportive '!A12="","",'Supportive '!A12)</f>
        <v/>
      </c>
      <c r="B8" s="167" t="str">
        <f>IF('Supportive '!B12="","",'Supportive '!B12)</f>
        <v/>
      </c>
      <c r="C8" s="150"/>
      <c r="D8" s="428"/>
      <c r="E8" s="429"/>
      <c r="F8" s="429"/>
      <c r="G8" s="429"/>
      <c r="H8" s="429"/>
      <c r="I8" s="429"/>
      <c r="J8" s="429"/>
      <c r="K8" s="429"/>
      <c r="L8" s="429"/>
      <c r="M8" s="429"/>
    </row>
    <row r="9" spans="1:13" ht="61.9" customHeight="1">
      <c r="A9" s="167" t="str">
        <f>IF('Supportive '!A13="","",'Supportive '!A13)</f>
        <v/>
      </c>
      <c r="B9" s="167" t="str">
        <f>IF('Supportive '!B13="","",'Supportive '!B13)</f>
        <v/>
      </c>
      <c r="C9" s="150"/>
      <c r="D9" s="428"/>
      <c r="E9" s="429"/>
      <c r="F9" s="429"/>
      <c r="G9" s="429"/>
      <c r="H9" s="429"/>
      <c r="I9" s="429"/>
      <c r="J9" s="429"/>
      <c r="K9" s="429"/>
      <c r="L9" s="429"/>
      <c r="M9" s="429"/>
    </row>
    <row r="10" spans="1:13" ht="61.9" customHeight="1">
      <c r="A10" s="167" t="str">
        <f>IF('Supportive '!A14="","",'Supportive '!A14)</f>
        <v/>
      </c>
      <c r="B10" s="167" t="str">
        <f>IF('Supportive '!B14="","",'Supportive '!B14)</f>
        <v/>
      </c>
      <c r="C10" s="150"/>
      <c r="D10" s="428"/>
      <c r="E10" s="429"/>
      <c r="F10" s="429"/>
      <c r="G10" s="429"/>
      <c r="H10" s="429"/>
      <c r="I10" s="429"/>
      <c r="J10" s="429"/>
      <c r="K10" s="429"/>
      <c r="L10" s="429"/>
      <c r="M10" s="429"/>
    </row>
    <row r="11" spans="1:13" ht="61.9" customHeight="1">
      <c r="A11" s="167" t="str">
        <f>IF('Supportive '!A15="","",'Supportive '!A15)</f>
        <v/>
      </c>
      <c r="B11" s="167" t="str">
        <f>IF('Supportive '!B15="","",'Supportive '!B15)</f>
        <v/>
      </c>
      <c r="C11" s="150"/>
      <c r="D11" s="428"/>
      <c r="E11" s="429"/>
      <c r="F11" s="429"/>
      <c r="G11" s="429"/>
      <c r="H11" s="429"/>
      <c r="I11" s="429"/>
      <c r="J11" s="429"/>
      <c r="K11" s="429"/>
      <c r="L11" s="429"/>
      <c r="M11" s="429"/>
    </row>
    <row r="12" spans="1:13" ht="61.9" customHeight="1">
      <c r="A12" s="167" t="str">
        <f>IF('Supportive '!A16="","",'Supportive '!A16)</f>
        <v/>
      </c>
      <c r="B12" s="167" t="str">
        <f>IF('Supportive '!B16="","",'Supportive '!B16)</f>
        <v/>
      </c>
      <c r="C12" s="150"/>
      <c r="D12" s="428"/>
      <c r="E12" s="429"/>
      <c r="F12" s="429"/>
      <c r="G12" s="429"/>
      <c r="H12" s="429"/>
      <c r="I12" s="429"/>
      <c r="J12" s="429"/>
      <c r="K12" s="429"/>
      <c r="L12" s="429"/>
      <c r="M12" s="429"/>
    </row>
    <row r="13" spans="1:13" ht="61.9" customHeight="1">
      <c r="A13" s="167" t="str">
        <f>IF('Supportive '!A17="","",'Supportive '!A17)</f>
        <v/>
      </c>
      <c r="B13" s="167" t="str">
        <f>IF('Supportive '!B17="","",'Supportive '!B17)</f>
        <v/>
      </c>
      <c r="C13" s="150"/>
      <c r="D13" s="428"/>
      <c r="E13" s="429"/>
      <c r="F13" s="429"/>
      <c r="G13" s="429"/>
      <c r="H13" s="429"/>
      <c r="I13" s="429"/>
      <c r="J13" s="429"/>
      <c r="K13" s="429"/>
      <c r="L13" s="429"/>
      <c r="M13" s="429"/>
    </row>
    <row r="14" spans="1:13" ht="61.9" customHeight="1">
      <c r="A14" s="167" t="str">
        <f>IF('Supportive '!A18="","",'Supportive '!A18)</f>
        <v/>
      </c>
      <c r="B14" s="167" t="str">
        <f>IF('Supportive '!B18="","",'Supportive '!B18)</f>
        <v/>
      </c>
      <c r="C14" s="150"/>
      <c r="D14" s="428"/>
      <c r="E14" s="429"/>
      <c r="F14" s="429"/>
      <c r="G14" s="429"/>
      <c r="H14" s="429"/>
      <c r="I14" s="429"/>
      <c r="J14" s="429"/>
      <c r="K14" s="429"/>
      <c r="L14" s="429"/>
      <c r="M14" s="429"/>
    </row>
    <row r="15" spans="1:13" ht="61.9" customHeight="1">
      <c r="A15" s="167" t="str">
        <f>IF('Supportive '!A19="","",'Supportive '!A19)</f>
        <v/>
      </c>
      <c r="B15" s="167" t="str">
        <f>IF('Supportive '!B19="","",'Supportive '!B19)</f>
        <v/>
      </c>
      <c r="C15" s="150"/>
      <c r="D15" s="428"/>
      <c r="E15" s="429"/>
      <c r="F15" s="429"/>
      <c r="G15" s="429"/>
      <c r="H15" s="429"/>
      <c r="I15" s="429"/>
      <c r="J15" s="429"/>
      <c r="K15" s="429"/>
      <c r="L15" s="429"/>
      <c r="M15" s="429"/>
    </row>
    <row r="16" spans="1:13" ht="61.9" customHeight="1">
      <c r="A16" s="167" t="str">
        <f>IF('Supportive '!A20="","",'Supportive '!A20)</f>
        <v/>
      </c>
      <c r="B16" s="167" t="str">
        <f>IF('Supportive '!B20="","",'Supportive '!B20)</f>
        <v/>
      </c>
      <c r="C16" s="150"/>
      <c r="D16" s="428"/>
      <c r="E16" s="429"/>
      <c r="F16" s="429"/>
      <c r="G16" s="429"/>
      <c r="H16" s="429"/>
      <c r="I16" s="429"/>
      <c r="J16" s="429"/>
      <c r="K16" s="429"/>
      <c r="L16" s="429"/>
      <c r="M16" s="429"/>
    </row>
    <row r="17" spans="1:13" ht="61.9" customHeight="1">
      <c r="A17" s="167" t="str">
        <f>IF('Supportive '!A21="","",'Supportive '!A21)</f>
        <v/>
      </c>
      <c r="B17" s="167" t="str">
        <f>IF('Supportive '!B21="","",'Supportive '!B21)</f>
        <v/>
      </c>
      <c r="C17" s="150"/>
      <c r="D17" s="428"/>
      <c r="E17" s="429"/>
      <c r="F17" s="429"/>
      <c r="G17" s="429"/>
      <c r="H17" s="429"/>
      <c r="I17" s="429"/>
      <c r="J17" s="429"/>
      <c r="K17" s="429"/>
      <c r="L17" s="429"/>
      <c r="M17" s="429"/>
    </row>
    <row r="18" spans="1:13" ht="61.9" customHeight="1">
      <c r="A18" s="167" t="str">
        <f>IF('Supportive '!A22="","",'Supportive '!A22)</f>
        <v/>
      </c>
      <c r="B18" s="167" t="str">
        <f>IF('Supportive '!B22="","",'Supportive '!B22)</f>
        <v/>
      </c>
      <c r="C18" s="150"/>
      <c r="D18" s="428"/>
      <c r="E18" s="429"/>
      <c r="F18" s="429"/>
      <c r="G18" s="429"/>
      <c r="H18" s="429"/>
      <c r="I18" s="429"/>
      <c r="J18" s="429"/>
      <c r="K18" s="429"/>
      <c r="L18" s="429"/>
      <c r="M18" s="429"/>
    </row>
    <row r="19" spans="1:13" ht="61.9" customHeight="1">
      <c r="A19" s="167" t="str">
        <f>IF('Supportive '!A23="","",'Supportive '!A23)</f>
        <v/>
      </c>
      <c r="B19" s="167" t="str">
        <f>IF('Supportive '!B23="","",'Supportive '!B23)</f>
        <v/>
      </c>
      <c r="C19" s="150"/>
      <c r="D19" s="428"/>
      <c r="E19" s="429"/>
      <c r="F19" s="429"/>
      <c r="G19" s="429"/>
      <c r="H19" s="429"/>
      <c r="I19" s="429"/>
      <c r="J19" s="429"/>
      <c r="K19" s="429"/>
      <c r="L19" s="429"/>
      <c r="M19" s="429"/>
    </row>
    <row r="20" spans="1:13" ht="61.9" customHeight="1">
      <c r="A20" s="167" t="str">
        <f>IF('Supportive '!A24="","",'Supportive '!A24)</f>
        <v/>
      </c>
      <c r="B20" s="167" t="str">
        <f>IF('Supportive '!B24="","",'Supportive '!B24)</f>
        <v/>
      </c>
      <c r="C20" s="150"/>
      <c r="D20" s="428"/>
      <c r="E20" s="429"/>
      <c r="F20" s="429"/>
      <c r="G20" s="429"/>
      <c r="H20" s="429"/>
      <c r="I20" s="429"/>
      <c r="J20" s="429"/>
      <c r="K20" s="429"/>
      <c r="L20" s="429"/>
      <c r="M20" s="429"/>
    </row>
    <row r="21" spans="1:13" ht="61.9" customHeight="1">
      <c r="A21" s="167" t="str">
        <f>IF('Supportive '!A25="","",'Supportive '!A25)</f>
        <v/>
      </c>
      <c r="B21" s="167" t="str">
        <f>IF('Supportive '!B25="","",'Supportive '!B25)</f>
        <v/>
      </c>
      <c r="C21" s="150"/>
      <c r="D21" s="428"/>
      <c r="E21" s="429"/>
      <c r="F21" s="429"/>
      <c r="G21" s="429"/>
      <c r="H21" s="429"/>
      <c r="I21" s="429"/>
      <c r="J21" s="429"/>
      <c r="K21" s="429"/>
      <c r="L21" s="429"/>
      <c r="M21" s="429"/>
    </row>
    <row r="22" spans="1:13" ht="61.9" customHeight="1">
      <c r="A22" s="167" t="str">
        <f>IF('Supportive '!A26="","",'Supportive '!A26)</f>
        <v/>
      </c>
      <c r="B22" s="167" t="str">
        <f>IF('Supportive '!B26="","",'Supportive '!B26)</f>
        <v/>
      </c>
      <c r="C22" s="150"/>
      <c r="D22" s="428"/>
      <c r="E22" s="429"/>
      <c r="F22" s="429"/>
      <c r="G22" s="429"/>
      <c r="H22" s="429"/>
      <c r="I22" s="429"/>
      <c r="J22" s="429"/>
      <c r="K22" s="429"/>
      <c r="L22" s="429"/>
      <c r="M22" s="429"/>
    </row>
    <row r="23" spans="1:13" ht="61.9" customHeight="1">
      <c r="A23" s="167" t="str">
        <f>IF('Supportive '!A27="","",'Supportive '!A27)</f>
        <v/>
      </c>
      <c r="B23" s="167" t="str">
        <f>IF('Supportive '!B27="","",'Supportive '!B27)</f>
        <v/>
      </c>
      <c r="C23" s="150"/>
      <c r="D23" s="428"/>
      <c r="E23" s="429"/>
      <c r="F23" s="429"/>
      <c r="G23" s="429"/>
      <c r="H23" s="429"/>
      <c r="I23" s="429"/>
      <c r="J23" s="429"/>
      <c r="K23" s="429"/>
      <c r="L23" s="429"/>
      <c r="M23" s="429"/>
    </row>
    <row r="24" spans="1:13" ht="61.9" customHeight="1">
      <c r="A24" s="167" t="str">
        <f>IF('Supportive '!A28="","",'Supportive '!A28)</f>
        <v/>
      </c>
      <c r="B24" s="167" t="str">
        <f>IF('Supportive '!B28="","",'Supportive '!B28)</f>
        <v/>
      </c>
      <c r="C24" s="150"/>
      <c r="D24" s="428"/>
      <c r="E24" s="429"/>
      <c r="F24" s="429"/>
      <c r="G24" s="429"/>
      <c r="H24" s="429"/>
      <c r="I24" s="429"/>
      <c r="J24" s="429"/>
      <c r="K24" s="429"/>
      <c r="L24" s="429"/>
      <c r="M24" s="429"/>
    </row>
    <row r="25" spans="1:13" ht="61.9" customHeight="1">
      <c r="A25" s="167" t="str">
        <f>IF('Supportive '!A29="","",'Supportive '!A29)</f>
        <v/>
      </c>
      <c r="B25" s="167" t="str">
        <f>IF('Supportive '!B29="","",'Supportive '!B29)</f>
        <v/>
      </c>
      <c r="C25" s="150"/>
      <c r="D25" s="428"/>
      <c r="E25" s="429"/>
      <c r="F25" s="429"/>
      <c r="G25" s="429"/>
      <c r="H25" s="429"/>
      <c r="I25" s="429"/>
      <c r="J25" s="429"/>
      <c r="K25" s="429"/>
      <c r="L25" s="429"/>
      <c r="M25" s="429"/>
    </row>
    <row r="26" spans="1:13" ht="61.9" customHeight="1">
      <c r="A26" s="167" t="str">
        <f>IF('Supportive '!A30="","",'Supportive '!A30)</f>
        <v/>
      </c>
      <c r="B26" s="167" t="str">
        <f>IF('Supportive '!B30="","",'Supportive '!B30)</f>
        <v/>
      </c>
      <c r="C26" s="150"/>
      <c r="D26" s="428"/>
      <c r="E26" s="429"/>
      <c r="F26" s="429"/>
      <c r="G26" s="429"/>
      <c r="H26" s="429"/>
      <c r="I26" s="429"/>
      <c r="J26" s="429"/>
      <c r="K26" s="429"/>
      <c r="L26" s="429"/>
      <c r="M26" s="429"/>
    </row>
    <row r="27" spans="1:13" ht="61.9" customHeight="1">
      <c r="A27" s="167" t="str">
        <f>IF('Supportive '!A31="","",'Supportive '!A31)</f>
        <v/>
      </c>
      <c r="B27" s="167" t="str">
        <f>IF('Supportive '!B31="","",'Supportive '!B31)</f>
        <v/>
      </c>
      <c r="C27" s="150"/>
      <c r="D27" s="428"/>
      <c r="E27" s="429"/>
      <c r="F27" s="429"/>
      <c r="G27" s="429"/>
      <c r="H27" s="429"/>
      <c r="I27" s="429"/>
      <c r="J27" s="429"/>
      <c r="K27" s="429"/>
      <c r="L27" s="429"/>
      <c r="M27" s="429"/>
    </row>
    <row r="28" spans="1:13" ht="61.9" customHeight="1">
      <c r="A28" s="167" t="str">
        <f>IF('Supportive '!A32="","",'Supportive '!A32)</f>
        <v/>
      </c>
      <c r="B28" s="167" t="str">
        <f>IF('Supportive '!B32="","",'Supportive '!B32)</f>
        <v/>
      </c>
      <c r="C28" s="150"/>
      <c r="D28" s="428"/>
      <c r="E28" s="429"/>
      <c r="F28" s="429"/>
      <c r="G28" s="429"/>
      <c r="H28" s="429"/>
      <c r="I28" s="429"/>
      <c r="J28" s="429"/>
      <c r="K28" s="429"/>
      <c r="L28" s="429"/>
      <c r="M28" s="429"/>
    </row>
    <row r="29" spans="1:13" ht="61.9" customHeight="1">
      <c r="A29" s="167" t="str">
        <f>IF('Supportive '!A33="","",'Supportive '!A33)</f>
        <v/>
      </c>
      <c r="B29" s="167" t="str">
        <f>IF('Supportive '!B33="","",'Supportive '!B33)</f>
        <v/>
      </c>
      <c r="C29" s="150"/>
      <c r="D29" s="428"/>
      <c r="E29" s="429"/>
      <c r="F29" s="429"/>
      <c r="G29" s="429"/>
      <c r="H29" s="429"/>
      <c r="I29" s="429"/>
      <c r="J29" s="429"/>
      <c r="K29" s="429"/>
      <c r="L29" s="429"/>
      <c r="M29" s="429"/>
    </row>
  </sheetData>
  <sheetProtection algorithmName="SHA-512" hashValue="eicQeatJhk3L8gagcMd8vyGpqY7RkzhNvzES1kEHV2uep3x4PXztdoX2ZkGYZ0bnJW2WpKvB7zqT7bsQK0okoA==" saltValue="feF6AO5XdOuQRWQr/dfIWA==" spinCount="100000" sheet="1" objects="1" scenarios="1"/>
  <mergeCells count="25">
    <mergeCell ref="D29:M29"/>
    <mergeCell ref="D5:M5"/>
    <mergeCell ref="D24:M24"/>
    <mergeCell ref="D25:M25"/>
    <mergeCell ref="D26:M26"/>
    <mergeCell ref="D27:M27"/>
    <mergeCell ref="D28:M28"/>
    <mergeCell ref="D18:M18"/>
    <mergeCell ref="D19:M19"/>
    <mergeCell ref="D20:M20"/>
    <mergeCell ref="D21:M21"/>
    <mergeCell ref="D22:M22"/>
    <mergeCell ref="D13:M13"/>
    <mergeCell ref="D14:M14"/>
    <mergeCell ref="D15:M15"/>
    <mergeCell ref="D16:M16"/>
    <mergeCell ref="D17:M17"/>
    <mergeCell ref="D23:M23"/>
    <mergeCell ref="D6:M6"/>
    <mergeCell ref="D7:M7"/>
    <mergeCell ref="D8:M8"/>
    <mergeCell ref="D9:M9"/>
    <mergeCell ref="D10:M10"/>
    <mergeCell ref="D11:M11"/>
    <mergeCell ref="D12:M12"/>
  </mergeCells>
  <hyperlinks>
    <hyperlink ref="A3" location="Instructions!A49" display="INSTRUCTIONS - SUPPORTIVE ACTIVITIES" xr:uid="{76AC1AA2-7035-4CAE-9560-565BBAB55053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6D2F-73B2-439E-873A-F5014FA8C615}">
  <sheetPr codeName="Sheet1">
    <pageSetUpPr fitToPage="1"/>
  </sheetPr>
  <dimension ref="A1:R28"/>
  <sheetViews>
    <sheetView tabSelected="1" workbookViewId="0">
      <selection activeCell="I11" sqref="I11"/>
    </sheetView>
  </sheetViews>
  <sheetFormatPr defaultColWidth="9.140625" defaultRowHeight="15"/>
  <cols>
    <col min="1" max="1" width="30.28515625" customWidth="1"/>
    <col min="2" max="2" width="14" customWidth="1"/>
    <col min="5" max="5" width="10.85546875" bestFit="1" customWidth="1"/>
    <col min="6" max="6" width="11" customWidth="1"/>
    <col min="7" max="7" width="10.85546875" customWidth="1"/>
    <col min="9" max="9" width="13.7109375" customWidth="1"/>
    <col min="10" max="10" width="11.5703125" bestFit="1" customWidth="1"/>
    <col min="11" max="11" width="10.85546875" bestFit="1" customWidth="1"/>
    <col min="12" max="12" width="10.7109375" bestFit="1" customWidth="1"/>
    <col min="13" max="13" width="11.5703125" bestFit="1" customWidth="1"/>
    <col min="15" max="15" width="10.28515625" bestFit="1" customWidth="1"/>
    <col min="16" max="16" width="10.85546875" bestFit="1" customWidth="1"/>
    <col min="17" max="17" width="10.7109375" bestFit="1" customWidth="1"/>
  </cols>
  <sheetData>
    <row r="1" spans="1:18">
      <c r="A1" s="151" t="str">
        <f>"Adminstration: " &amp; 'Total Agency'!B1</f>
        <v>Adminstration: TEMPLATE</v>
      </c>
      <c r="B1" s="386" t="s">
        <v>438</v>
      </c>
      <c r="C1" s="386"/>
      <c r="D1" s="386"/>
    </row>
    <row r="2" spans="1:18">
      <c r="A2" t="str">
        <f>+'Total Agency'!B2</f>
        <v>FY2026</v>
      </c>
    </row>
    <row r="3" spans="1:18">
      <c r="A3" t="s">
        <v>174</v>
      </c>
    </row>
    <row r="4" spans="1:18">
      <c r="B4" s="151"/>
    </row>
    <row r="5" spans="1:18">
      <c r="A5" s="153" t="s">
        <v>175</v>
      </c>
      <c r="B5" s="152" t="s">
        <v>46</v>
      </c>
    </row>
    <row r="6" spans="1:18">
      <c r="A6" s="293" t="s">
        <v>176</v>
      </c>
      <c r="B6" s="103"/>
      <c r="C6" t="s">
        <v>177</v>
      </c>
    </row>
    <row r="7" spans="1:18">
      <c r="A7" s="293" t="s">
        <v>75</v>
      </c>
      <c r="B7" s="100"/>
      <c r="I7" s="435" t="s">
        <v>178</v>
      </c>
      <c r="J7" s="435"/>
      <c r="K7" s="435"/>
      <c r="L7" s="435"/>
      <c r="M7" s="435"/>
    </row>
    <row r="8" spans="1:18">
      <c r="A8" s="294" t="s">
        <v>77</v>
      </c>
      <c r="B8" s="100"/>
      <c r="F8" s="175"/>
      <c r="J8" s="436" t="s">
        <v>332</v>
      </c>
      <c r="K8" s="436"/>
      <c r="L8" s="436"/>
      <c r="M8" s="436"/>
      <c r="O8" s="433" t="s">
        <v>179</v>
      </c>
      <c r="P8" s="433"/>
      <c r="Q8" s="433"/>
    </row>
    <row r="9" spans="1:18">
      <c r="A9" s="102" t="s">
        <v>219</v>
      </c>
      <c r="B9" s="100"/>
      <c r="E9" t="s">
        <v>180</v>
      </c>
      <c r="F9" s="105"/>
      <c r="J9" s="175" t="s">
        <v>181</v>
      </c>
      <c r="K9" s="175" t="s">
        <v>182</v>
      </c>
      <c r="L9" s="175" t="s">
        <v>183</v>
      </c>
      <c r="M9" s="175" t="s">
        <v>34</v>
      </c>
      <c r="O9" s="295" t="s">
        <v>181</v>
      </c>
      <c r="P9" s="295" t="s">
        <v>182</v>
      </c>
      <c r="Q9" s="295" t="s">
        <v>183</v>
      </c>
      <c r="R9" s="175" t="s">
        <v>170</v>
      </c>
    </row>
    <row r="10" spans="1:18">
      <c r="A10" s="102" t="s">
        <v>79</v>
      </c>
      <c r="B10" s="100"/>
      <c r="I10" s="43" t="s">
        <v>172</v>
      </c>
      <c r="J10" s="10">
        <f>Treatment!D4+Treatment!E4</f>
        <v>0</v>
      </c>
      <c r="K10" s="27">
        <f>Prevention!F10</f>
        <v>0</v>
      </c>
      <c r="L10" s="27">
        <f>'Supportive '!I34+'Supportive '!J34</f>
        <v>0</v>
      </c>
      <c r="M10" s="296">
        <f>SUM(J10:L10)</f>
        <v>0</v>
      </c>
      <c r="N10" s="228"/>
      <c r="O10" s="1">
        <f>IF(J10=0,0,ROUND(J10/$M$10*$B$28,0))</f>
        <v>0</v>
      </c>
      <c r="P10" s="1">
        <f>IF(K10=0,0,ROUND(K10/$M$10*$B$28,0))</f>
        <v>0</v>
      </c>
      <c r="Q10" s="1">
        <f>IF(L10=0,0,ROUND(L10/$M$10*$B$28,0))</f>
        <v>0</v>
      </c>
      <c r="R10" s="1">
        <f>IF(M10=0,0,(B28-O10-P10-Q10))</f>
        <v>0</v>
      </c>
    </row>
    <row r="11" spans="1:18">
      <c r="A11" s="102" t="s">
        <v>220</v>
      </c>
      <c r="B11" s="100"/>
      <c r="E11" s="432" t="s">
        <v>184</v>
      </c>
      <c r="F11" s="432"/>
      <c r="G11" s="104"/>
      <c r="I11" s="40" t="s">
        <v>51</v>
      </c>
      <c r="J11" s="28">
        <f>Treatment!D4</f>
        <v>0</v>
      </c>
      <c r="K11" s="29">
        <f>Prevention!F8</f>
        <v>0</v>
      </c>
      <c r="L11" s="29">
        <f>'Supportive '!I34</f>
        <v>0</v>
      </c>
      <c r="M11" s="297">
        <f t="shared" ref="M11:M12" si="0">SUM(J11:L11)</f>
        <v>0</v>
      </c>
      <c r="O11" s="30">
        <f>IF(J11=0,0,ROUND(J11/$M$11*$B$28,0))</f>
        <v>0</v>
      </c>
      <c r="P11" s="30">
        <f>IF(K11=0,0,ROUND(K11/$M$11*$B$28,0))</f>
        <v>0</v>
      </c>
      <c r="Q11" s="30">
        <f>IF(L11=0,0,ROUND(L11/$M$11*$B$28,0))</f>
        <v>0</v>
      </c>
      <c r="R11" s="2">
        <f>IF(M11=0,0,(B28-O11-P11-Q11))</f>
        <v>0</v>
      </c>
    </row>
    <row r="12" spans="1:18">
      <c r="A12" s="102" t="s">
        <v>221</v>
      </c>
      <c r="B12" s="100"/>
      <c r="E12" s="228" t="s">
        <v>181</v>
      </c>
      <c r="F12" s="24">
        <f>IF($G$11=I10,O10,IF($G$11=I11,O11,IF($G$11=I12,O12,IF(G11=I13,J13,0))))</f>
        <v>0</v>
      </c>
      <c r="I12" s="43" t="s">
        <v>173</v>
      </c>
      <c r="J12" s="24">
        <f>Treatment!N45</f>
        <v>0</v>
      </c>
      <c r="K12" s="1">
        <f>+Prevention!F44</f>
        <v>0</v>
      </c>
      <c r="L12" s="1">
        <f>'Supportive '!N34</f>
        <v>0</v>
      </c>
      <c r="M12" s="1">
        <f t="shared" si="0"/>
        <v>0</v>
      </c>
      <c r="N12" s="228"/>
      <c r="O12" s="1">
        <f>IF(J12=0,0,ROUND(J12/$M$12*$B$28,0))</f>
        <v>0</v>
      </c>
      <c r="P12" s="1">
        <f>IF(K12=0,0,ROUND(K12/$M$12*$B$28,0))</f>
        <v>0</v>
      </c>
      <c r="Q12" s="1">
        <f>IF(L12=0,0,ROUND(L12/$M$12*$B$28,0))</f>
        <v>0</v>
      </c>
      <c r="R12" s="1">
        <f>IF(M12=0,0,(B28-O12-P12-Q12))</f>
        <v>0</v>
      </c>
    </row>
    <row r="13" spans="1:18">
      <c r="A13" s="102" t="s">
        <v>216</v>
      </c>
      <c r="B13" s="100"/>
      <c r="E13" s="228" t="s">
        <v>182</v>
      </c>
      <c r="F13" s="24">
        <f>IF($G$11=I10,P10,IF($G$11=I11,P11,IF($G$11=I12,P12,IF(G11=I13,K13,0))))</f>
        <v>0</v>
      </c>
      <c r="I13" s="40" t="s">
        <v>99</v>
      </c>
      <c r="J13" s="100"/>
      <c r="K13" s="100"/>
      <c r="L13" s="100"/>
      <c r="M13" s="2">
        <f>SUM(J13:L13)</f>
        <v>0</v>
      </c>
      <c r="O13" s="1">
        <f>IF(J13=0,0,ROUND(J13/$M$13*$B$28,0))</f>
        <v>0</v>
      </c>
      <c r="P13" s="1">
        <f>IF(K13=0,0,ROUND(K13/$M$13*$B$28,0))</f>
        <v>0</v>
      </c>
      <c r="Q13" s="1">
        <f>IF(L13=0,0,ROUND(L13/$M$13*$B$28,0))</f>
        <v>0</v>
      </c>
      <c r="R13" s="2">
        <f>IF(M13=0,0,(B28-O13-P13-Q13))</f>
        <v>0</v>
      </c>
    </row>
    <row r="14" spans="1:18">
      <c r="A14" s="102" t="s">
        <v>222</v>
      </c>
      <c r="B14" s="100"/>
      <c r="E14" s="228" t="s">
        <v>183</v>
      </c>
      <c r="F14" s="24">
        <f>IF($G$11=I10,Q10,IF($G$11=I11,Q11,IF($G$11=I12,Q12,IF(G11=I13,L13,0))))</f>
        <v>0</v>
      </c>
    </row>
    <row r="15" spans="1:18">
      <c r="A15" s="102" t="s">
        <v>223</v>
      </c>
      <c r="B15" s="100"/>
      <c r="E15" s="228" t="s">
        <v>34</v>
      </c>
      <c r="F15" s="24">
        <f>SUM(F12:F14)</f>
        <v>0</v>
      </c>
    </row>
    <row r="16" spans="1:18">
      <c r="A16" s="102" t="s">
        <v>217</v>
      </c>
      <c r="B16" s="100"/>
    </row>
    <row r="17" spans="1:11">
      <c r="A17" s="102" t="s">
        <v>224</v>
      </c>
      <c r="B17" s="100"/>
    </row>
    <row r="18" spans="1:11">
      <c r="A18" s="102" t="s">
        <v>225</v>
      </c>
      <c r="B18" s="100"/>
      <c r="E18" s="434" t="s">
        <v>218</v>
      </c>
      <c r="F18" s="434"/>
      <c r="G18" s="434"/>
      <c r="H18" s="434"/>
      <c r="I18" s="434"/>
      <c r="J18" s="434"/>
      <c r="K18" s="434"/>
    </row>
    <row r="19" spans="1:11">
      <c r="A19" s="102" t="s">
        <v>108</v>
      </c>
      <c r="B19" s="100"/>
      <c r="E19" s="434"/>
      <c r="F19" s="434"/>
      <c r="G19" s="434"/>
      <c r="H19" s="434"/>
      <c r="I19" s="434"/>
      <c r="J19" s="434"/>
      <c r="K19" s="434"/>
    </row>
    <row r="20" spans="1:11">
      <c r="A20" s="102" t="s">
        <v>226</v>
      </c>
      <c r="B20" s="100"/>
      <c r="E20" s="434"/>
      <c r="F20" s="434"/>
      <c r="G20" s="434"/>
      <c r="H20" s="434"/>
      <c r="I20" s="434"/>
      <c r="J20" s="434"/>
      <c r="K20" s="434"/>
    </row>
    <row r="21" spans="1:11">
      <c r="A21" s="102" t="s">
        <v>215</v>
      </c>
      <c r="B21" s="100"/>
      <c r="E21" s="434"/>
      <c r="F21" s="434"/>
      <c r="G21" s="434"/>
      <c r="H21" s="434"/>
      <c r="I21" s="434"/>
      <c r="J21" s="434"/>
      <c r="K21" s="434"/>
    </row>
    <row r="22" spans="1:11">
      <c r="A22" s="102" t="s">
        <v>227</v>
      </c>
      <c r="B22" s="100"/>
      <c r="E22" s="434"/>
      <c r="F22" s="434"/>
      <c r="G22" s="434"/>
      <c r="H22" s="434"/>
      <c r="I22" s="434"/>
      <c r="J22" s="434"/>
      <c r="K22" s="434"/>
    </row>
    <row r="23" spans="1:11">
      <c r="A23" s="102" t="s">
        <v>228</v>
      </c>
      <c r="B23" s="100"/>
      <c r="E23" s="434"/>
      <c r="F23" s="434"/>
      <c r="G23" s="434"/>
      <c r="H23" s="434"/>
      <c r="I23" s="434"/>
      <c r="J23" s="434"/>
      <c r="K23" s="434"/>
    </row>
    <row r="24" spans="1:11">
      <c r="A24" s="102" t="s">
        <v>229</v>
      </c>
      <c r="B24" s="100"/>
      <c r="E24" s="434"/>
      <c r="F24" s="434"/>
      <c r="G24" s="434"/>
      <c r="H24" s="434"/>
      <c r="I24" s="434"/>
      <c r="J24" s="434"/>
      <c r="K24" s="434"/>
    </row>
    <row r="25" spans="1:11">
      <c r="A25" s="102" t="s">
        <v>230</v>
      </c>
      <c r="B25" s="100"/>
    </row>
    <row r="26" spans="1:11">
      <c r="A26" s="102" t="s">
        <v>231</v>
      </c>
      <c r="B26" s="100"/>
    </row>
    <row r="27" spans="1:11">
      <c r="A27" s="102" t="s">
        <v>58</v>
      </c>
      <c r="B27" s="100"/>
    </row>
    <row r="28" spans="1:11">
      <c r="A28" s="4" t="s">
        <v>185</v>
      </c>
      <c r="B28" s="1">
        <f>SUM(B7:B27)-B6</f>
        <v>0</v>
      </c>
    </row>
  </sheetData>
  <sheetProtection algorithmName="SHA-512" hashValue="ewuInaW2R+We40h1KvpkCCWfya4mD/sDtyabXSKoJsXf+gxwA6eKtYSNqx8XF/aM94qWpAxB9RkLxAZxlFUgIQ==" saltValue="NYKItzjeiNY5qm6/sYCZQg==" spinCount="100000" sheet="1" objects="1" scenarios="1"/>
  <mergeCells count="6">
    <mergeCell ref="B1:D1"/>
    <mergeCell ref="E11:F11"/>
    <mergeCell ref="O8:Q8"/>
    <mergeCell ref="E18:K24"/>
    <mergeCell ref="I7:M7"/>
    <mergeCell ref="J8:M8"/>
  </mergeCells>
  <hyperlinks>
    <hyperlink ref="B1:D1" location="Instructions!A53" display="INSTRUCTIONS - ADMINISTRATION" xr:uid="{98569B20-1ABB-45A8-B51F-B6A8252B2732}"/>
  </hyperlinks>
  <pageMargins left="0.25" right="0.25" top="0.5" bottom="0.5" header="0.3" footer="0.3"/>
  <pageSetup scale="63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Allocation Method" prompt="Select Allocation Method" xr:uid="{E9BD68CB-07AA-484E-8E25-B6AB28ECF4A8}">
          <x14:formula1>
            <xm:f>Lookup!$F$1:$F$4</xm:f>
          </x14:formula1>
          <xm:sqref>G11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41F1C-C0C5-47D4-ADDB-C4086317FFCE}">
  <sheetPr>
    <pageSetUpPr fitToPage="1"/>
  </sheetPr>
  <dimension ref="A1:N41"/>
  <sheetViews>
    <sheetView workbookViewId="0"/>
  </sheetViews>
  <sheetFormatPr defaultColWidth="9.140625" defaultRowHeight="15"/>
  <cols>
    <col min="1" max="1" width="24.140625" customWidth="1"/>
    <col min="2" max="3" width="16.42578125" customWidth="1"/>
    <col min="6" max="6" width="25.7109375" customWidth="1"/>
    <col min="7" max="8" width="16.42578125" customWidth="1"/>
    <col min="11" max="11" width="25.5703125" customWidth="1"/>
    <col min="12" max="13" width="16.42578125" customWidth="1"/>
  </cols>
  <sheetData>
    <row r="1" spans="1:14">
      <c r="A1" s="151" t="str">
        <f>"Pass Thru Funding: " &amp; 'Total Agency'!B1</f>
        <v>Pass Thru Funding: TEMPLATE</v>
      </c>
      <c r="C1" s="386" t="s">
        <v>439</v>
      </c>
      <c r="D1" s="386"/>
      <c r="E1" s="386"/>
      <c r="F1" s="151"/>
      <c r="K1" s="151"/>
    </row>
    <row r="2" spans="1:14">
      <c r="A2" t="str">
        <f>+'Total Agency'!B2</f>
        <v>FY2026</v>
      </c>
    </row>
    <row r="4" spans="1:14">
      <c r="A4" s="151" t="s">
        <v>366</v>
      </c>
      <c r="F4" s="151"/>
      <c r="K4" s="151"/>
    </row>
    <row r="6" spans="1:14">
      <c r="A6" s="344" t="s">
        <v>186</v>
      </c>
      <c r="B6" s="344"/>
      <c r="C6" s="344"/>
      <c r="D6" s="344"/>
      <c r="F6" s="437"/>
      <c r="G6" s="437"/>
      <c r="H6" s="437"/>
      <c r="I6" s="437"/>
      <c r="K6" s="437"/>
      <c r="L6" s="437"/>
      <c r="M6" s="437"/>
      <c r="N6" s="437"/>
    </row>
    <row r="7" spans="1:14">
      <c r="A7" s="153" t="s">
        <v>72</v>
      </c>
      <c r="B7" s="152" t="s">
        <v>187</v>
      </c>
      <c r="C7" s="152" t="s">
        <v>73</v>
      </c>
      <c r="D7" s="152" t="s">
        <v>34</v>
      </c>
      <c r="F7" s="153" t="s">
        <v>72</v>
      </c>
      <c r="G7" s="152" t="s">
        <v>187</v>
      </c>
      <c r="H7" s="152" t="s">
        <v>73</v>
      </c>
      <c r="I7" s="152" t="s">
        <v>34</v>
      </c>
      <c r="K7" s="153" t="s">
        <v>72</v>
      </c>
      <c r="L7" s="152" t="s">
        <v>187</v>
      </c>
      <c r="M7" s="152" t="s">
        <v>73</v>
      </c>
      <c r="N7" s="152" t="s">
        <v>34</v>
      </c>
    </row>
    <row r="8" spans="1:14">
      <c r="A8" s="6" t="s">
        <v>75</v>
      </c>
      <c r="B8" s="100"/>
      <c r="C8" s="100"/>
      <c r="D8" s="1">
        <f>SUM(B8:C8)</f>
        <v>0</v>
      </c>
      <c r="F8" s="6" t="s">
        <v>75</v>
      </c>
      <c r="G8" s="100"/>
      <c r="H8" s="100"/>
      <c r="I8" s="1">
        <f>SUM(G8:H8)</f>
        <v>0</v>
      </c>
      <c r="K8" s="6" t="s">
        <v>75</v>
      </c>
      <c r="L8" s="100"/>
      <c r="M8" s="100"/>
      <c r="N8" s="1">
        <f>SUM(L8:M8)</f>
        <v>0</v>
      </c>
    </row>
    <row r="9" spans="1:14">
      <c r="A9" s="5" t="s">
        <v>77</v>
      </c>
      <c r="B9" s="100"/>
      <c r="C9" s="100"/>
      <c r="D9" s="1">
        <f t="shared" ref="D9:D28" si="0">SUM(B9:C9)</f>
        <v>0</v>
      </c>
      <c r="F9" s="5" t="s">
        <v>77</v>
      </c>
      <c r="G9" s="100"/>
      <c r="H9" s="100"/>
      <c r="I9" s="1">
        <f t="shared" ref="I9" si="1">SUM(G9:H9)</f>
        <v>0</v>
      </c>
      <c r="K9" s="5" t="s">
        <v>77</v>
      </c>
      <c r="L9" s="100"/>
      <c r="M9" s="100"/>
      <c r="N9" s="1">
        <f t="shared" ref="N9" si="2">SUM(L9:M9)</f>
        <v>0</v>
      </c>
    </row>
    <row r="10" spans="1:14">
      <c r="A10" s="154" t="s">
        <v>79</v>
      </c>
      <c r="B10" s="8"/>
      <c r="C10" s="8"/>
      <c r="D10" s="7"/>
      <c r="F10" s="154" t="s">
        <v>79</v>
      </c>
      <c r="G10" s="8"/>
      <c r="H10" s="8"/>
      <c r="I10" s="7"/>
      <c r="K10" s="154" t="s">
        <v>79</v>
      </c>
      <c r="L10" s="8"/>
      <c r="M10" s="8"/>
      <c r="N10" s="7"/>
    </row>
    <row r="11" spans="1:14">
      <c r="A11" s="155" t="s">
        <v>81</v>
      </c>
      <c r="B11" s="100"/>
      <c r="C11" s="100"/>
      <c r="D11" s="1">
        <f t="shared" si="0"/>
        <v>0</v>
      </c>
      <c r="F11" s="155" t="s">
        <v>81</v>
      </c>
      <c r="G11" s="100"/>
      <c r="H11" s="100"/>
      <c r="I11" s="1">
        <f t="shared" ref="I11:I14" si="3">SUM(G11:H11)</f>
        <v>0</v>
      </c>
      <c r="K11" s="155" t="s">
        <v>81</v>
      </c>
      <c r="L11" s="100"/>
      <c r="M11" s="100"/>
      <c r="N11" s="1">
        <f t="shared" ref="N11:N14" si="4">SUM(L11:M11)</f>
        <v>0</v>
      </c>
    </row>
    <row r="12" spans="1:14">
      <c r="A12" s="155" t="s">
        <v>83</v>
      </c>
      <c r="B12" s="100"/>
      <c r="C12" s="100" t="s">
        <v>214</v>
      </c>
      <c r="D12" s="1">
        <f t="shared" si="0"/>
        <v>0</v>
      </c>
      <c r="F12" s="155" t="s">
        <v>83</v>
      </c>
      <c r="G12" s="100"/>
      <c r="H12" s="100"/>
      <c r="I12" s="1">
        <f t="shared" si="3"/>
        <v>0</v>
      </c>
      <c r="K12" s="155" t="s">
        <v>83</v>
      </c>
      <c r="L12" s="100"/>
      <c r="M12" s="100"/>
      <c r="N12" s="1">
        <f t="shared" si="4"/>
        <v>0</v>
      </c>
    </row>
    <row r="13" spans="1:14">
      <c r="A13" s="155" t="s">
        <v>85</v>
      </c>
      <c r="B13" s="100"/>
      <c r="C13" s="100"/>
      <c r="D13" s="1">
        <f t="shared" si="0"/>
        <v>0</v>
      </c>
      <c r="F13" s="155" t="s">
        <v>85</v>
      </c>
      <c r="G13" s="100"/>
      <c r="H13" s="100"/>
      <c r="I13" s="1">
        <f t="shared" si="3"/>
        <v>0</v>
      </c>
      <c r="K13" s="155" t="s">
        <v>85</v>
      </c>
      <c r="L13" s="100"/>
      <c r="M13" s="100"/>
      <c r="N13" s="1">
        <f t="shared" si="4"/>
        <v>0</v>
      </c>
    </row>
    <row r="14" spans="1:14">
      <c r="A14" s="155" t="s">
        <v>87</v>
      </c>
      <c r="B14" s="100"/>
      <c r="C14" s="100"/>
      <c r="D14" s="1">
        <f t="shared" si="0"/>
        <v>0</v>
      </c>
      <c r="F14" s="155" t="s">
        <v>87</v>
      </c>
      <c r="G14" s="100"/>
      <c r="H14" s="100"/>
      <c r="I14" s="1">
        <f t="shared" si="3"/>
        <v>0</v>
      </c>
      <c r="K14" s="155" t="s">
        <v>87</v>
      </c>
      <c r="L14" s="100"/>
      <c r="M14" s="100"/>
      <c r="N14" s="1">
        <f t="shared" si="4"/>
        <v>0</v>
      </c>
    </row>
    <row r="15" spans="1:14">
      <c r="A15" s="154" t="s">
        <v>88</v>
      </c>
      <c r="B15" s="8"/>
      <c r="C15" s="8"/>
      <c r="D15" s="7"/>
      <c r="F15" s="154" t="s">
        <v>88</v>
      </c>
      <c r="G15" s="8"/>
      <c r="H15" s="8"/>
      <c r="I15" s="7"/>
      <c r="K15" s="154" t="s">
        <v>88</v>
      </c>
      <c r="L15" s="8"/>
      <c r="M15" s="8"/>
      <c r="N15" s="7"/>
    </row>
    <row r="16" spans="1:14">
      <c r="A16" s="155" t="s">
        <v>89</v>
      </c>
      <c r="B16" s="100"/>
      <c r="C16" s="100"/>
      <c r="D16" s="1">
        <f t="shared" si="0"/>
        <v>0</v>
      </c>
      <c r="F16" s="155" t="s">
        <v>89</v>
      </c>
      <c r="G16" s="100"/>
      <c r="H16" s="100"/>
      <c r="I16" s="1">
        <f t="shared" ref="I16:I17" si="5">SUM(G16:H16)</f>
        <v>0</v>
      </c>
      <c r="K16" s="155" t="s">
        <v>89</v>
      </c>
      <c r="L16" s="100"/>
      <c r="M16" s="100"/>
      <c r="N16" s="1">
        <f t="shared" ref="N16:N17" si="6">SUM(L16:M16)</f>
        <v>0</v>
      </c>
    </row>
    <row r="17" spans="1:14">
      <c r="A17" s="155" t="s">
        <v>91</v>
      </c>
      <c r="B17" s="100"/>
      <c r="C17" s="100"/>
      <c r="D17" s="1">
        <f t="shared" si="0"/>
        <v>0</v>
      </c>
      <c r="F17" s="155" t="s">
        <v>91</v>
      </c>
      <c r="G17" s="100"/>
      <c r="H17" s="100"/>
      <c r="I17" s="1">
        <f t="shared" si="5"/>
        <v>0</v>
      </c>
      <c r="K17" s="155" t="s">
        <v>91</v>
      </c>
      <c r="L17" s="100"/>
      <c r="M17" s="100"/>
      <c r="N17" s="1">
        <f t="shared" si="6"/>
        <v>0</v>
      </c>
    </row>
    <row r="18" spans="1:14">
      <c r="A18" s="154" t="s">
        <v>92</v>
      </c>
      <c r="B18" s="8"/>
      <c r="C18" s="8"/>
      <c r="D18" s="7"/>
      <c r="F18" s="154" t="s">
        <v>92</v>
      </c>
      <c r="G18" s="8"/>
      <c r="H18" s="8"/>
      <c r="I18" s="7"/>
      <c r="K18" s="154" t="s">
        <v>92</v>
      </c>
      <c r="L18" s="8"/>
      <c r="M18" s="8"/>
      <c r="N18" s="7"/>
    </row>
    <row r="19" spans="1:14">
      <c r="A19" s="155" t="s">
        <v>93</v>
      </c>
      <c r="B19" s="100"/>
      <c r="C19" s="100"/>
      <c r="D19" s="1">
        <f t="shared" si="0"/>
        <v>0</v>
      </c>
      <c r="F19" s="155" t="s">
        <v>93</v>
      </c>
      <c r="G19" s="100"/>
      <c r="H19" s="100"/>
      <c r="I19" s="1">
        <f t="shared" ref="I19:I20" si="7">SUM(G19:H19)</f>
        <v>0</v>
      </c>
      <c r="K19" s="155" t="s">
        <v>93</v>
      </c>
      <c r="L19" s="100"/>
      <c r="M19" s="100"/>
      <c r="N19" s="1">
        <f t="shared" ref="N19:N20" si="8">SUM(L19:M19)</f>
        <v>0</v>
      </c>
    </row>
    <row r="20" spans="1:14">
      <c r="A20" s="155" t="s">
        <v>94</v>
      </c>
      <c r="B20" s="100"/>
      <c r="C20" s="100"/>
      <c r="D20" s="1">
        <f t="shared" si="0"/>
        <v>0</v>
      </c>
      <c r="F20" s="155" t="s">
        <v>94</v>
      </c>
      <c r="G20" s="100"/>
      <c r="H20" s="100"/>
      <c r="I20" s="1">
        <f t="shared" si="7"/>
        <v>0</v>
      </c>
      <c r="K20" s="155" t="s">
        <v>94</v>
      </c>
      <c r="L20" s="100"/>
      <c r="M20" s="100"/>
      <c r="N20" s="1">
        <f t="shared" si="8"/>
        <v>0</v>
      </c>
    </row>
    <row r="21" spans="1:14">
      <c r="A21" s="156" t="s">
        <v>95</v>
      </c>
      <c r="B21" s="8"/>
      <c r="C21" s="8"/>
      <c r="D21" s="7"/>
      <c r="F21" s="156" t="s">
        <v>95</v>
      </c>
      <c r="G21" s="8"/>
      <c r="H21" s="8"/>
      <c r="I21" s="7"/>
      <c r="K21" s="156" t="s">
        <v>95</v>
      </c>
      <c r="L21" s="8"/>
      <c r="M21" s="8"/>
      <c r="N21" s="7"/>
    </row>
    <row r="22" spans="1:14">
      <c r="A22" s="155" t="s">
        <v>96</v>
      </c>
      <c r="B22" s="100"/>
      <c r="C22" s="100"/>
      <c r="D22" s="1">
        <f t="shared" si="0"/>
        <v>0</v>
      </c>
      <c r="F22" s="155" t="s">
        <v>96</v>
      </c>
      <c r="G22" s="100"/>
      <c r="H22" s="100"/>
      <c r="I22" s="1">
        <f t="shared" ref="I22:I24" si="9">SUM(G22:H22)</f>
        <v>0</v>
      </c>
      <c r="K22" s="155" t="s">
        <v>96</v>
      </c>
      <c r="L22" s="100"/>
      <c r="M22" s="100"/>
      <c r="N22" s="1">
        <f t="shared" ref="N22:N24" si="10">SUM(L22:M22)</f>
        <v>0</v>
      </c>
    </row>
    <row r="23" spans="1:14">
      <c r="A23" s="155" t="s">
        <v>97</v>
      </c>
      <c r="B23" s="100"/>
      <c r="C23" s="100"/>
      <c r="D23" s="1">
        <f t="shared" si="0"/>
        <v>0</v>
      </c>
      <c r="F23" s="155" t="s">
        <v>97</v>
      </c>
      <c r="G23" s="100"/>
      <c r="H23" s="100"/>
      <c r="I23" s="1">
        <f t="shared" si="9"/>
        <v>0</v>
      </c>
      <c r="K23" s="155" t="s">
        <v>97</v>
      </c>
      <c r="L23" s="100"/>
      <c r="M23" s="100"/>
      <c r="N23" s="1">
        <f t="shared" si="10"/>
        <v>0</v>
      </c>
    </row>
    <row r="24" spans="1:14">
      <c r="A24" s="155" t="s">
        <v>98</v>
      </c>
      <c r="B24" s="100"/>
      <c r="C24" s="100"/>
      <c r="D24" s="1">
        <f t="shared" si="0"/>
        <v>0</v>
      </c>
      <c r="F24" s="155" t="s">
        <v>98</v>
      </c>
      <c r="G24" s="100"/>
      <c r="H24" s="100"/>
      <c r="I24" s="1">
        <f t="shared" si="9"/>
        <v>0</v>
      </c>
      <c r="K24" s="155" t="s">
        <v>98</v>
      </c>
      <c r="L24" s="100"/>
      <c r="M24" s="100"/>
      <c r="N24" s="1">
        <f t="shared" si="10"/>
        <v>0</v>
      </c>
    </row>
    <row r="25" spans="1:14">
      <c r="A25" s="154" t="s">
        <v>99</v>
      </c>
      <c r="B25" s="8"/>
      <c r="C25" s="8"/>
      <c r="D25" s="7"/>
      <c r="F25" s="154" t="s">
        <v>99</v>
      </c>
      <c r="G25" s="8"/>
      <c r="H25" s="8"/>
      <c r="I25" s="7"/>
      <c r="K25" s="154" t="s">
        <v>99</v>
      </c>
      <c r="L25" s="8"/>
      <c r="M25" s="8"/>
      <c r="N25" s="7"/>
    </row>
    <row r="26" spans="1:14">
      <c r="A26" s="155" t="s">
        <v>100</v>
      </c>
      <c r="B26" s="100"/>
      <c r="C26" s="100"/>
      <c r="D26" s="1">
        <f t="shared" si="0"/>
        <v>0</v>
      </c>
      <c r="F26" s="155" t="s">
        <v>100</v>
      </c>
      <c r="G26" s="100"/>
      <c r="H26" s="100"/>
      <c r="I26" s="1">
        <f t="shared" ref="I26:I28" si="11">SUM(G26:H26)</f>
        <v>0</v>
      </c>
      <c r="K26" s="155" t="s">
        <v>100</v>
      </c>
      <c r="L26" s="100"/>
      <c r="M26" s="100"/>
      <c r="N26" s="1">
        <f t="shared" ref="N26:N28" si="12">SUM(L26:M26)</f>
        <v>0</v>
      </c>
    </row>
    <row r="27" spans="1:14">
      <c r="A27" s="155" t="s">
        <v>101</v>
      </c>
      <c r="B27" s="100"/>
      <c r="C27" s="100"/>
      <c r="D27" s="1">
        <f t="shared" si="0"/>
        <v>0</v>
      </c>
      <c r="F27" s="155" t="s">
        <v>101</v>
      </c>
      <c r="G27" s="100"/>
      <c r="H27" s="100"/>
      <c r="I27" s="1">
        <f t="shared" si="11"/>
        <v>0</v>
      </c>
      <c r="K27" s="155" t="s">
        <v>101</v>
      </c>
      <c r="L27" s="100"/>
      <c r="M27" s="100"/>
      <c r="N27" s="1">
        <f t="shared" si="12"/>
        <v>0</v>
      </c>
    </row>
    <row r="28" spans="1:14">
      <c r="A28" s="157" t="s">
        <v>102</v>
      </c>
      <c r="B28" s="100"/>
      <c r="C28" s="100"/>
      <c r="D28" s="1">
        <f t="shared" si="0"/>
        <v>0</v>
      </c>
      <c r="F28" s="157" t="s">
        <v>102</v>
      </c>
      <c r="G28" s="100"/>
      <c r="H28" s="100"/>
      <c r="I28" s="1">
        <f t="shared" si="11"/>
        <v>0</v>
      </c>
      <c r="K28" s="157" t="s">
        <v>102</v>
      </c>
      <c r="L28" s="100"/>
      <c r="M28" s="100"/>
      <c r="N28" s="1">
        <f t="shared" si="12"/>
        <v>0</v>
      </c>
    </row>
    <row r="29" spans="1:14">
      <c r="A29" s="4" t="s">
        <v>103</v>
      </c>
      <c r="B29" s="1">
        <f>SUM(B8:B9,B11:B14,B16:B17,B19:B20,B22:B24,B26:B28)</f>
        <v>0</v>
      </c>
      <c r="C29" s="1">
        <f t="shared" ref="C29:D29" si="13">SUM(C8:C9,C11:C14,C16:C17,C19:C20,C22:C24,C26:C28)</f>
        <v>0</v>
      </c>
      <c r="D29" s="1">
        <f t="shared" si="13"/>
        <v>0</v>
      </c>
      <c r="F29" s="4" t="s">
        <v>103</v>
      </c>
      <c r="G29" s="1">
        <f>SUM(G8:G9,G11:G14,G16:G17,G19:G20,G22:G24,G26:G28)</f>
        <v>0</v>
      </c>
      <c r="H29" s="1">
        <f t="shared" ref="H29:I29" si="14">SUM(H8:H9,H11:H14,H16:H17,H19:H20,H22:H24,H26:H28)</f>
        <v>0</v>
      </c>
      <c r="I29" s="1">
        <f t="shared" si="14"/>
        <v>0</v>
      </c>
      <c r="K29" s="4" t="s">
        <v>103</v>
      </c>
      <c r="L29" s="1">
        <f>SUM(L8:L9,L11:L14,L16:L17,L19:L20,L22:L24,L26:L28)</f>
        <v>0</v>
      </c>
      <c r="M29" s="1">
        <f t="shared" ref="M29:N29" si="15">SUM(M8:M9,M11:M14,M16:M17,M19:M20,M22:M24,M26:M28)</f>
        <v>0</v>
      </c>
      <c r="N29" s="1">
        <f t="shared" si="15"/>
        <v>0</v>
      </c>
    </row>
    <row r="30" spans="1:14">
      <c r="B30" s="2"/>
      <c r="C30" s="2"/>
      <c r="D30" s="2"/>
      <c r="G30" s="2"/>
      <c r="H30" s="2"/>
      <c r="I30" s="2"/>
      <c r="L30" s="2"/>
      <c r="M30" s="2"/>
      <c r="N30" s="2"/>
    </row>
    <row r="31" spans="1:14">
      <c r="A31" s="153" t="s">
        <v>104</v>
      </c>
      <c r="B31" s="152" t="s">
        <v>187</v>
      </c>
      <c r="C31" s="152" t="s">
        <v>73</v>
      </c>
      <c r="D31" s="3" t="s">
        <v>46</v>
      </c>
      <c r="F31" s="153" t="s">
        <v>104</v>
      </c>
      <c r="G31" s="152" t="s">
        <v>187</v>
      </c>
      <c r="H31" s="152" t="s">
        <v>73</v>
      </c>
      <c r="I31" s="3" t="s">
        <v>46</v>
      </c>
      <c r="K31" s="153" t="s">
        <v>104</v>
      </c>
      <c r="L31" s="152" t="s">
        <v>187</v>
      </c>
      <c r="M31" s="152" t="s">
        <v>73</v>
      </c>
      <c r="N31" s="3" t="s">
        <v>46</v>
      </c>
    </row>
    <row r="32" spans="1:14">
      <c r="A32" s="158" t="s">
        <v>105</v>
      </c>
      <c r="B32" s="100"/>
      <c r="C32" s="100"/>
      <c r="D32" s="1">
        <f t="shared" ref="D32:D36" si="16">SUM(B32:C32)</f>
        <v>0</v>
      </c>
      <c r="F32" s="158" t="s">
        <v>105</v>
      </c>
      <c r="G32" s="100"/>
      <c r="H32" s="100"/>
      <c r="I32" s="1">
        <f t="shared" ref="I32:I36" si="17">SUM(G32:H32)</f>
        <v>0</v>
      </c>
      <c r="K32" s="158" t="s">
        <v>105</v>
      </c>
      <c r="L32" s="100"/>
      <c r="M32" s="100"/>
      <c r="N32" s="1">
        <f t="shared" ref="N32:N36" si="18">SUM(L32:M32)</f>
        <v>0</v>
      </c>
    </row>
    <row r="33" spans="1:14">
      <c r="A33" s="25" t="s">
        <v>106</v>
      </c>
      <c r="B33" s="100"/>
      <c r="C33" s="100"/>
      <c r="D33" s="1">
        <f t="shared" si="16"/>
        <v>0</v>
      </c>
      <c r="F33" s="25" t="s">
        <v>106</v>
      </c>
      <c r="G33" s="100"/>
      <c r="H33" s="100"/>
      <c r="I33" s="1">
        <f t="shared" si="17"/>
        <v>0</v>
      </c>
      <c r="K33" s="25" t="s">
        <v>106</v>
      </c>
      <c r="L33" s="100"/>
      <c r="M33" s="100"/>
      <c r="N33" s="1">
        <f t="shared" si="18"/>
        <v>0</v>
      </c>
    </row>
    <row r="34" spans="1:14">
      <c r="A34" s="25" t="s">
        <v>107</v>
      </c>
      <c r="B34" s="100"/>
      <c r="C34" s="100"/>
      <c r="D34" s="1">
        <f t="shared" si="16"/>
        <v>0</v>
      </c>
      <c r="F34" s="25" t="s">
        <v>107</v>
      </c>
      <c r="G34" s="100"/>
      <c r="H34" s="100"/>
      <c r="I34" s="1">
        <f t="shared" si="17"/>
        <v>0</v>
      </c>
      <c r="K34" s="25" t="s">
        <v>107</v>
      </c>
      <c r="L34" s="100"/>
      <c r="M34" s="100"/>
      <c r="N34" s="1">
        <f t="shared" si="18"/>
        <v>0</v>
      </c>
    </row>
    <row r="35" spans="1:14">
      <c r="A35" s="25" t="s">
        <v>108</v>
      </c>
      <c r="B35" s="100"/>
      <c r="C35" s="100"/>
      <c r="D35" s="1">
        <f t="shared" si="16"/>
        <v>0</v>
      </c>
      <c r="F35" s="25" t="s">
        <v>108</v>
      </c>
      <c r="G35" s="100"/>
      <c r="H35" s="100"/>
      <c r="I35" s="1">
        <f t="shared" si="17"/>
        <v>0</v>
      </c>
      <c r="K35" s="25" t="s">
        <v>108</v>
      </c>
      <c r="L35" s="100"/>
      <c r="M35" s="100"/>
      <c r="N35" s="1">
        <f t="shared" si="18"/>
        <v>0</v>
      </c>
    </row>
    <row r="36" spans="1:14">
      <c r="A36" s="26" t="s">
        <v>109</v>
      </c>
      <c r="B36" s="100"/>
      <c r="C36" s="100"/>
      <c r="D36" s="1">
        <f t="shared" si="16"/>
        <v>0</v>
      </c>
      <c r="F36" s="26" t="s">
        <v>109</v>
      </c>
      <c r="G36" s="100"/>
      <c r="H36" s="100"/>
      <c r="I36" s="1">
        <f t="shared" si="17"/>
        <v>0</v>
      </c>
      <c r="K36" s="26" t="s">
        <v>109</v>
      </c>
      <c r="L36" s="100"/>
      <c r="M36" s="100"/>
      <c r="N36" s="1">
        <f t="shared" si="18"/>
        <v>0</v>
      </c>
    </row>
    <row r="37" spans="1:14">
      <c r="A37" s="153" t="s">
        <v>110</v>
      </c>
      <c r="B37" s="1">
        <f>SUM(B32:B36)</f>
        <v>0</v>
      </c>
      <c r="C37" s="1">
        <f>SUM(C32:C36)</f>
        <v>0</v>
      </c>
      <c r="D37" s="1">
        <f>SUM(D32:D36)</f>
        <v>0</v>
      </c>
      <c r="F37" s="153" t="s">
        <v>110</v>
      </c>
      <c r="G37" s="1">
        <f>SUM(G32:G36)</f>
        <v>0</v>
      </c>
      <c r="H37" s="1">
        <f>SUM(H32:H36)</f>
        <v>0</v>
      </c>
      <c r="I37" s="1">
        <f>SUM(I32:I36)</f>
        <v>0</v>
      </c>
      <c r="K37" s="153" t="s">
        <v>110</v>
      </c>
      <c r="L37" s="1">
        <f>SUM(L32:L36)</f>
        <v>0</v>
      </c>
      <c r="M37" s="1">
        <f>SUM(M32:M36)</f>
        <v>0</v>
      </c>
      <c r="N37" s="1">
        <f>SUM(N32:N36)</f>
        <v>0</v>
      </c>
    </row>
    <row r="38" spans="1:14">
      <c r="B38" s="2"/>
      <c r="C38" s="2"/>
      <c r="D38" s="2"/>
      <c r="G38" s="2"/>
      <c r="H38" s="2"/>
      <c r="I38" s="2"/>
      <c r="L38" s="2"/>
      <c r="M38" s="2"/>
      <c r="N38" s="2"/>
    </row>
    <row r="39" spans="1:14">
      <c r="A39" s="153" t="s">
        <v>111</v>
      </c>
      <c r="B39" s="1">
        <f>+B29+B37</f>
        <v>0</v>
      </c>
      <c r="C39" s="1">
        <f>+C29+C37</f>
        <v>0</v>
      </c>
      <c r="D39" s="1">
        <f>+D29+D37</f>
        <v>0</v>
      </c>
      <c r="F39" s="153" t="s">
        <v>111</v>
      </c>
      <c r="G39" s="1">
        <f>+G29+G37</f>
        <v>0</v>
      </c>
      <c r="H39" s="1">
        <f>+H29+H37</f>
        <v>0</v>
      </c>
      <c r="I39" s="1">
        <f>+I29+I37</f>
        <v>0</v>
      </c>
      <c r="K39" s="153" t="s">
        <v>111</v>
      </c>
      <c r="L39" s="1">
        <f>+L29+L37</f>
        <v>0</v>
      </c>
      <c r="M39" s="1">
        <f>+M29+M37</f>
        <v>0</v>
      </c>
      <c r="N39" s="1">
        <f>+N29+N37</f>
        <v>0</v>
      </c>
    </row>
    <row r="41" spans="1:14">
      <c r="A41" s="40" t="s">
        <v>188</v>
      </c>
      <c r="B41" s="159">
        <f>+'Total Agency'!O13-'Pass Thru Funding'!B39-G39-L39</f>
        <v>0</v>
      </c>
    </row>
  </sheetData>
  <sheetProtection algorithmName="SHA-512" hashValue="mvT2CIhs+5l3RZoSVRZjFmYhrb7dzZbnd+2CJ5tvDum+pTmkT0maVA0N9put1ChwhJ7piqMzNTK5OTwQec5O7w==" saltValue="WinILXwVMtRU2wTAJNsuSA==" spinCount="100000" sheet="1" objects="1" scenarios="1"/>
  <mergeCells count="4">
    <mergeCell ref="A6:D6"/>
    <mergeCell ref="F6:I6"/>
    <mergeCell ref="K6:N6"/>
    <mergeCell ref="C1:E1"/>
  </mergeCells>
  <hyperlinks>
    <hyperlink ref="C1:E1" location="Instructions!A62" display="INSTRUCTIONS - PASS THRU FUNDING" xr:uid="{1D6C1788-5FE2-469F-8183-8C29F093950E}"/>
  </hyperlinks>
  <pageMargins left="0.25" right="0.2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4ef5c6c-0c59-45ce-b287-ccb0426210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0326370FBE7540A66CB01FF5BDB229" ma:contentTypeVersion="18" ma:contentTypeDescription="Create a new document." ma:contentTypeScope="" ma:versionID="93a32309ef8b73c90572fdd1db892179">
  <xsd:schema xmlns:xsd="http://www.w3.org/2001/XMLSchema" xmlns:xs="http://www.w3.org/2001/XMLSchema" xmlns:p="http://schemas.microsoft.com/office/2006/metadata/properties" xmlns:ns3="44ef5c6c-0c59-45ce-b287-ccb042621048" xmlns:ns4="f982e324-40bc-4a86-9cec-18b517690308" targetNamespace="http://schemas.microsoft.com/office/2006/metadata/properties" ma:root="true" ma:fieldsID="bbefe1093fa51b65c2c595e56850e185" ns3:_="" ns4:_="">
    <xsd:import namespace="44ef5c6c-0c59-45ce-b287-ccb042621048"/>
    <xsd:import namespace="f982e324-40bc-4a86-9cec-18b5176903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f5c6c-0c59-45ce-b287-ccb0426210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2e324-40bc-4a86-9cec-18b51769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87E4B-D33C-4899-B03F-A44A0E325F87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f982e324-40bc-4a86-9cec-18b517690308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4ef5c6c-0c59-45ce-b287-ccb04262104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A970E40-4B3B-454E-ADBB-4EE7C4A73C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ef5c6c-0c59-45ce-b287-ccb042621048"/>
    <ds:schemaRef ds:uri="f982e324-40bc-4a86-9cec-18b51769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69D39C-C150-4C05-8A5C-9921726A0F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Instructions</vt:lpstr>
      <vt:lpstr>Total Agency</vt:lpstr>
      <vt:lpstr>Treatment</vt:lpstr>
      <vt:lpstr>Prevention</vt:lpstr>
      <vt:lpstr>Supportive </vt:lpstr>
      <vt:lpstr>Supportive - Detail </vt:lpstr>
      <vt:lpstr>Supportive - Activities</vt:lpstr>
      <vt:lpstr>Adminstration</vt:lpstr>
      <vt:lpstr>Pass Thru Funding</vt:lpstr>
      <vt:lpstr>Lookup</vt:lpstr>
      <vt:lpstr>040 Codes</vt:lpstr>
      <vt:lpstr>'Supportive '!Print_Area</vt:lpstr>
      <vt:lpstr>'Supportive '!Print_Titles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Huff</dc:creator>
  <cp:keywords/>
  <dc:description/>
  <cp:lastModifiedBy>Nancy Williams</cp:lastModifiedBy>
  <cp:revision/>
  <cp:lastPrinted>2025-02-05T04:42:05Z</cp:lastPrinted>
  <dcterms:created xsi:type="dcterms:W3CDTF">2016-12-06T21:06:51Z</dcterms:created>
  <dcterms:modified xsi:type="dcterms:W3CDTF">2025-02-06T14:13:11Z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0x010100CE0326370FBE7540A66CB01FF5BDB229</vt:lpwstr>
  </property>
  <property fmtid="{D5CDD505-2E9C-101B-9397-08002B2CF9AE}" pid="3" name="Order">
    <vt:r8>1417000</vt:r8>
  </property>
  <property fmtid="{D5CDD505-2E9C-101B-9397-08002B2CF9AE}" pid="4" name="MediaServiceImageTags">
    <vt:lpwstr/>
  </property>
</Properties>
</file>